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omments11.xml" ContentType="application/vnd.openxmlformats-officedocument.spreadsheetml.comments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omments12.xml" ContentType="application/vnd.openxmlformats-officedocument.spreadsheetml.comments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omments13.xml" ContentType="application/vnd.openxmlformats-officedocument.spreadsheetml.comments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omments14.xml" ContentType="application/vnd.openxmlformats-officedocument.spreadsheetml.comments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omments15.xml" ContentType="application/vnd.openxmlformats-officedocument.spreadsheetml.comments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omments16.xml" ContentType="application/vnd.openxmlformats-officedocument.spreadsheetml.comments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omments17.xml" ContentType="application/vnd.openxmlformats-officedocument.spreadsheetml.comments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omments18.xml" ContentType="application/vnd.openxmlformats-officedocument.spreadsheetml.comments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omments19.xml" ContentType="application/vnd.openxmlformats-officedocument.spreadsheetml.comments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omments20.xml" ContentType="application/vnd.openxmlformats-officedocument.spreadsheetml.comments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omments21.xml" ContentType="application/vnd.openxmlformats-officedocument.spreadsheetml.comments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omments22.xml" ContentType="application/vnd.openxmlformats-officedocument.spreadsheetml.comments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omments23.xml" ContentType="application/vnd.openxmlformats-officedocument.spreadsheetml.comments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omments24.xml" ContentType="application/vnd.openxmlformats-officedocument.spreadsheetml.comments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omments25.xml" ContentType="application/vnd.openxmlformats-officedocument.spreadsheetml.comments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omments26.xml" ContentType="application/vnd.openxmlformats-officedocument.spreadsheetml.comments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omments27.xml" ContentType="application/vnd.openxmlformats-officedocument.spreadsheetml.comments+xml"/>
  <Override PartName="/xl/charts/chart27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omments28.xml" ContentType="application/vnd.openxmlformats-officedocument.spreadsheetml.comments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omments29.xml" ContentType="application/vnd.openxmlformats-officedocument.spreadsheetml.comments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comments30.xml" ContentType="application/vnd.openxmlformats-officedocument.spreadsheetml.comment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omments31.xml" ContentType="application/vnd.openxmlformats-officedocument.spreadsheetml.comments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omments32.xml" ContentType="application/vnd.openxmlformats-officedocument.spreadsheetml.comments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omments33.xml" ContentType="application/vnd.openxmlformats-officedocument.spreadsheetml.comments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omments34.xml" ContentType="application/vnd.openxmlformats-officedocument.spreadsheetml.comments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omments35.xml" ContentType="application/vnd.openxmlformats-officedocument.spreadsheetml.comments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omments36.xml" ContentType="application/vnd.openxmlformats-officedocument.spreadsheetml.comments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omments37.xml" ContentType="application/vnd.openxmlformats-officedocument.spreadsheetml.comments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omments38.xml" ContentType="application/vnd.openxmlformats-officedocument.spreadsheetml.comments+xml"/>
  <Override PartName="/xl/charts/chart38.xml" ContentType="application/vnd.openxmlformats-officedocument.drawingml.chart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omments39.xml" ContentType="application/vnd.openxmlformats-officedocument.spreadsheetml.comments+xml"/>
  <Override PartName="/xl/charts/chart39.xml" ContentType="application/vnd.openxmlformats-officedocument.drawingml.chart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omments40.xml" ContentType="application/vnd.openxmlformats-officedocument.spreadsheetml.comments+xml"/>
  <Override PartName="/xl/charts/chart40.xml" ContentType="application/vnd.openxmlformats-officedocument.drawingml.chart+xml"/>
  <Override PartName="/xl/drawings/drawing80.xml" ContentType="application/vnd.openxmlformats-officedocument.drawingml.chartshapes+xml"/>
  <Override PartName="/xl/drawings/drawing81.xml" ContentType="application/vnd.openxmlformats-officedocument.drawing+xml"/>
  <Override PartName="/xl/comments41.xml" ContentType="application/vnd.openxmlformats-officedocument.spreadsheetml.comments+xml"/>
  <Override PartName="/xl/charts/chart41.xml" ContentType="application/vnd.openxmlformats-officedocument.drawingml.chart+xml"/>
  <Override PartName="/xl/drawings/drawing82.xml" ContentType="application/vnd.openxmlformats-officedocument.drawingml.chartshapes+xml"/>
  <Override PartName="/xl/drawings/drawing83.xml" ContentType="application/vnd.openxmlformats-officedocument.drawing+xml"/>
  <Override PartName="/xl/comments42.xml" ContentType="application/vnd.openxmlformats-officedocument.spreadsheetml.comments+xml"/>
  <Override PartName="/xl/charts/chart42.xml" ContentType="application/vnd.openxmlformats-officedocument.drawingml.chart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omments43.xml" ContentType="application/vnd.openxmlformats-officedocument.spreadsheetml.comments+xml"/>
  <Override PartName="/xl/charts/chart43.xml" ContentType="application/vnd.openxmlformats-officedocument.drawingml.chart+xml"/>
  <Override PartName="/xl/drawings/drawing86.xml" ContentType="application/vnd.openxmlformats-officedocument.drawingml.chartshapes+xml"/>
  <Override PartName="/xl/drawings/drawing87.xml" ContentType="application/vnd.openxmlformats-officedocument.drawing+xml"/>
  <Override PartName="/xl/comments44.xml" ContentType="application/vnd.openxmlformats-officedocument.spreadsheetml.comments+xml"/>
  <Override PartName="/xl/charts/chart44.xml" ContentType="application/vnd.openxmlformats-officedocument.drawingml.chart+xml"/>
  <Override PartName="/xl/drawings/drawing88.xml" ContentType="application/vnd.openxmlformats-officedocument.drawingml.chartshapes+xml"/>
  <Override PartName="/xl/drawings/drawing89.xml" ContentType="application/vnd.openxmlformats-officedocument.drawing+xml"/>
  <Override PartName="/xl/comments45.xml" ContentType="application/vnd.openxmlformats-officedocument.spreadsheetml.comments+xml"/>
  <Override PartName="/xl/charts/chart45.xml" ContentType="application/vnd.openxmlformats-officedocument.drawingml.chart+xml"/>
  <Override PartName="/xl/drawings/drawing90.xml" ContentType="application/vnd.openxmlformats-officedocument.drawingml.chartshapes+xml"/>
  <Override PartName="/xl/drawings/drawing91.xml" ContentType="application/vnd.openxmlformats-officedocument.drawing+xml"/>
  <Override PartName="/xl/comments46.xml" ContentType="application/vnd.openxmlformats-officedocument.spreadsheetml.comments+xml"/>
  <Override PartName="/xl/charts/chart46.xml" ContentType="application/vnd.openxmlformats-officedocument.drawingml.chart+xml"/>
  <Override PartName="/xl/drawings/drawing92.xml" ContentType="application/vnd.openxmlformats-officedocument.drawingml.chartshapes+xml"/>
  <Override PartName="/xl/drawings/drawing93.xml" ContentType="application/vnd.openxmlformats-officedocument.drawing+xml"/>
  <Override PartName="/xl/comments47.xml" ContentType="application/vnd.openxmlformats-officedocument.spreadsheetml.comments+xml"/>
  <Override PartName="/xl/charts/chart47.xml" ContentType="application/vnd.openxmlformats-officedocument.drawingml.chart+xml"/>
  <Override PartName="/xl/drawings/drawing94.xml" ContentType="application/vnd.openxmlformats-officedocument.drawingml.chartshapes+xml"/>
  <Override PartName="/xl/drawings/drawing95.xml" ContentType="application/vnd.openxmlformats-officedocument.drawing+xml"/>
  <Override PartName="/xl/comments48.xml" ContentType="application/vnd.openxmlformats-officedocument.spreadsheetml.comments+xml"/>
  <Override PartName="/xl/charts/chart48.xml" ContentType="application/vnd.openxmlformats-officedocument.drawingml.chart+xml"/>
  <Override PartName="/xl/drawings/drawing96.xml" ContentType="application/vnd.openxmlformats-officedocument.drawingml.chartshapes+xml"/>
  <Override PartName="/xl/drawings/drawing97.xml" ContentType="application/vnd.openxmlformats-officedocument.drawing+xml"/>
  <Override PartName="/xl/comments49.xml" ContentType="application/vnd.openxmlformats-officedocument.spreadsheetml.comments+xml"/>
  <Override PartName="/xl/charts/chart49.xml" ContentType="application/vnd.openxmlformats-officedocument.drawingml.chart+xml"/>
  <Override PartName="/xl/drawings/drawing98.xml" ContentType="application/vnd.openxmlformats-officedocument.drawingml.chartshapes+xml"/>
  <Override PartName="/xl/drawings/drawing99.xml" ContentType="application/vnd.openxmlformats-officedocument.drawing+xml"/>
  <Override PartName="/xl/comments50.xml" ContentType="application/vnd.openxmlformats-officedocument.spreadsheetml.comments+xml"/>
  <Override PartName="/xl/charts/chart50.xml" ContentType="application/vnd.openxmlformats-officedocument.drawingml.chart+xml"/>
  <Override PartName="/xl/drawings/drawing100.xml" ContentType="application/vnd.openxmlformats-officedocument.drawingml.chartshapes+xml"/>
  <Override PartName="/xl/drawings/drawing101.xml" ContentType="application/vnd.openxmlformats-officedocument.drawing+xml"/>
  <Override PartName="/xl/comments51.xml" ContentType="application/vnd.openxmlformats-officedocument.spreadsheetml.comments+xml"/>
  <Override PartName="/xl/charts/chart51.xml" ContentType="application/vnd.openxmlformats-officedocument.drawingml.chart+xml"/>
  <Override PartName="/xl/drawings/drawing102.xml" ContentType="application/vnd.openxmlformats-officedocument.drawing+xml"/>
  <Override PartName="/xl/comments52.xml" ContentType="application/vnd.openxmlformats-officedocument.spreadsheetml.comments+xml"/>
  <Override PartName="/xl/charts/chart52.xml" ContentType="application/vnd.openxmlformats-officedocument.drawingml.chart+xml"/>
  <Override PartName="/xl/drawings/drawing103.xml" ContentType="application/vnd.openxmlformats-officedocument.drawing+xml"/>
  <Override PartName="/xl/comments53.xml" ContentType="application/vnd.openxmlformats-officedocument.spreadsheetml.comments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ztmoor3\Grad School\Grainsize\Data Report\Final Submission\"/>
    </mc:Choice>
  </mc:AlternateContent>
  <bookViews>
    <workbookView xWindow="0" yWindow="0" windowWidth="27300" windowHeight="9330" tabRatio="914" activeTab="2"/>
  </bookViews>
  <sheets>
    <sheet name="1H-1" sheetId="79" r:id="rId1"/>
    <sheet name="2H-5 (38-40)" sheetId="80" r:id="rId2"/>
    <sheet name="2H-5 (40-42) " sheetId="81" r:id="rId3"/>
    <sheet name="3H-2" sheetId="55" r:id="rId4"/>
    <sheet name="3H-5" sheetId="77" r:id="rId5"/>
    <sheet name="3H-6" sheetId="54" r:id="rId6"/>
    <sheet name="3H-8" sheetId="76" r:id="rId7"/>
    <sheet name="4H-1" sheetId="65" r:id="rId8"/>
    <sheet name="4H-4" sheetId="78" r:id="rId9"/>
    <sheet name="4H-6" sheetId="64" r:id="rId10"/>
    <sheet name="4H-8" sheetId="75" r:id="rId11"/>
    <sheet name="5H-1" sheetId="63" r:id="rId12"/>
    <sheet name="5H-3" sheetId="74" r:id="rId13"/>
    <sheet name="5H-4" sheetId="62" r:id="rId14"/>
    <sheet name="5H-5" sheetId="73" r:id="rId15"/>
    <sheet name="5H-6" sheetId="61" r:id="rId16"/>
    <sheet name="5H-9" sheetId="82" r:id="rId17"/>
    <sheet name="6H-2" sheetId="60" r:id="rId18"/>
    <sheet name="6H-5" sheetId="83" r:id="rId19"/>
    <sheet name="6H-7" sheetId="70" r:id="rId20"/>
    <sheet name="6H-9" sheetId="84" r:id="rId21"/>
    <sheet name="7H-2" sheetId="69" r:id="rId22"/>
    <sheet name="7H-6" sheetId="48" r:id="rId23"/>
    <sheet name="7H-9" sheetId="37" r:id="rId24"/>
    <sheet name="8H-3" sheetId="49" r:id="rId25"/>
    <sheet name="8H-5" sheetId="47" r:id="rId26"/>
    <sheet name="8H-7" sheetId="50" r:id="rId27"/>
    <sheet name="9H-1" sheetId="43" r:id="rId28"/>
    <sheet name="9H-5" sheetId="51" r:id="rId29"/>
    <sheet name="9H-8" sheetId="46" r:id="rId30"/>
    <sheet name="9H-8 Graph" sheetId="92" r:id="rId31"/>
    <sheet name="10H_2" sheetId="38" r:id="rId32"/>
    <sheet name="10H-5" sheetId="42" r:id="rId33"/>
    <sheet name="10H-9" sheetId="52" r:id="rId34"/>
    <sheet name="11H-1" sheetId="41" r:id="rId35"/>
    <sheet name="11H-3" sheetId="53" r:id="rId36"/>
    <sheet name="11H-5" sheetId="44" r:id="rId37"/>
    <sheet name="12H-3" sheetId="57" r:id="rId38"/>
    <sheet name="12H-4 (59-61)" sheetId="45" r:id="rId39"/>
    <sheet name="12H-4 (74-76)" sheetId="56" r:id="rId40"/>
    <sheet name="12H-6" sheetId="40" r:id="rId41"/>
    <sheet name="13T-1 (31-33)" sheetId="58" r:id="rId42"/>
    <sheet name="13T-1 (73-75)" sheetId="39" r:id="rId43"/>
    <sheet name="13T-5" sheetId="68" r:id="rId44"/>
    <sheet name="13T-6" sheetId="91" r:id="rId45"/>
    <sheet name="13T-8" sheetId="71" r:id="rId46"/>
    <sheet name="14T-1" sheetId="67" r:id="rId47"/>
    <sheet name="14T-4" sheetId="85" r:id="rId48"/>
    <sheet name="14T-6" sheetId="66" r:id="rId49"/>
    <sheet name="14T-8" sheetId="86" r:id="rId50"/>
    <sheet name="Hydrometer Calibration" sheetId="1" r:id="rId51"/>
    <sheet name="Viscosity" sheetId="2" r:id="rId52"/>
    <sheet name="Silt-Clay Test 2" sheetId="35" r:id="rId53"/>
    <sheet name="Silt-Clay test 1" sheetId="28" r:id="rId54"/>
  </sheets>
  <calcPr calcId="152511"/>
</workbook>
</file>

<file path=xl/calcChain.xml><?xml version="1.0" encoding="utf-8"?>
<calcChain xmlns="http://schemas.openxmlformats.org/spreadsheetml/2006/main">
  <c r="L15" i="52" l="1"/>
  <c r="F9" i="66" l="1"/>
  <c r="F9" i="67"/>
  <c r="M27" i="91"/>
  <c r="K27" i="91"/>
  <c r="Q27" i="91" s="1"/>
  <c r="Q34" i="40"/>
  <c r="O34" i="40"/>
  <c r="E35" i="40"/>
  <c r="O39" i="80"/>
  <c r="K41" i="79"/>
  <c r="E35" i="79"/>
  <c r="O36" i="86"/>
  <c r="Q36" i="86"/>
  <c r="O36" i="85"/>
  <c r="Q36" i="85"/>
  <c r="K9" i="91"/>
  <c r="O22" i="91" s="1"/>
  <c r="M26" i="91"/>
  <c r="K26" i="91"/>
  <c r="M25" i="91"/>
  <c r="K25" i="91"/>
  <c r="M24" i="91"/>
  <c r="K24" i="91"/>
  <c r="M23" i="91"/>
  <c r="K23" i="91"/>
  <c r="Q23" i="91" s="1"/>
  <c r="M22" i="91"/>
  <c r="K22" i="91"/>
  <c r="M21" i="91"/>
  <c r="K21" i="91"/>
  <c r="Q21" i="91" s="1"/>
  <c r="M20" i="91"/>
  <c r="K20" i="91"/>
  <c r="M19" i="91"/>
  <c r="K19" i="91"/>
  <c r="Q19" i="91" s="1"/>
  <c r="M18" i="91"/>
  <c r="K18" i="91"/>
  <c r="M17" i="91"/>
  <c r="K17" i="91"/>
  <c r="M16" i="91"/>
  <c r="K16" i="91"/>
  <c r="M15" i="91"/>
  <c r="K15" i="91"/>
  <c r="O35" i="41"/>
  <c r="O36" i="82"/>
  <c r="Q36" i="82"/>
  <c r="O36" i="81"/>
  <c r="Q36" i="81"/>
  <c r="M41" i="79"/>
  <c r="O36" i="76"/>
  <c r="Q36" i="76"/>
  <c r="Q36" i="74"/>
  <c r="O36" i="74"/>
  <c r="P36" i="74" s="1"/>
  <c r="Q36" i="73"/>
  <c r="O36" i="73"/>
  <c r="P36" i="73" s="1"/>
  <c r="Q36" i="84"/>
  <c r="O36" i="84"/>
  <c r="P36" i="84" s="1"/>
  <c r="F9" i="81"/>
  <c r="F9" i="80"/>
  <c r="F9" i="79"/>
  <c r="O26" i="91" l="1"/>
  <c r="Q20" i="91"/>
  <c r="O27" i="91"/>
  <c r="Q16" i="91"/>
  <c r="Q24" i="91"/>
  <c r="O18" i="91"/>
  <c r="Q18" i="91"/>
  <c r="Q15" i="91"/>
  <c r="Q22" i="91"/>
  <c r="Q26" i="91"/>
  <c r="J35" i="91"/>
  <c r="T36" i="91" s="1"/>
  <c r="O20" i="91"/>
  <c r="O24" i="91"/>
  <c r="Q25" i="91"/>
  <c r="Q17" i="91"/>
  <c r="O16" i="91"/>
  <c r="O15" i="91"/>
  <c r="O17" i="91"/>
  <c r="O19" i="91"/>
  <c r="O21" i="91"/>
  <c r="O23" i="91"/>
  <c r="O25" i="91"/>
  <c r="O36" i="77"/>
  <c r="Q36" i="77"/>
  <c r="J36" i="91" l="1"/>
  <c r="V36" i="91" s="1"/>
  <c r="U36" i="91" s="1"/>
  <c r="F9" i="82"/>
  <c r="F9" i="55" l="1"/>
  <c r="F9" i="73"/>
  <c r="F9" i="74"/>
  <c r="F9" i="75"/>
  <c r="F9" i="78"/>
  <c r="J26" i="78" s="1"/>
  <c r="F9" i="76"/>
  <c r="F9" i="77"/>
  <c r="F9" i="86"/>
  <c r="J19" i="86" s="1"/>
  <c r="F9" i="85"/>
  <c r="E35" i="85" s="1"/>
  <c r="E36" i="85" s="1"/>
  <c r="F9" i="84"/>
  <c r="J23" i="84" s="1"/>
  <c r="F9" i="83"/>
  <c r="J25" i="83" s="1"/>
  <c r="J26" i="82"/>
  <c r="J23" i="81"/>
  <c r="E36" i="79"/>
  <c r="H26" i="86"/>
  <c r="F26" i="86"/>
  <c r="L26" i="86" s="1"/>
  <c r="H25" i="86"/>
  <c r="F25" i="86"/>
  <c r="H24" i="86"/>
  <c r="F24" i="86"/>
  <c r="J23" i="86"/>
  <c r="H23" i="86"/>
  <c r="F23" i="86"/>
  <c r="L23" i="86" s="1"/>
  <c r="H22" i="86"/>
  <c r="F22" i="86"/>
  <c r="L22" i="86" s="1"/>
  <c r="H21" i="86"/>
  <c r="F21" i="86"/>
  <c r="H20" i="86"/>
  <c r="F20" i="86"/>
  <c r="L20" i="86" s="1"/>
  <c r="H19" i="86"/>
  <c r="F19" i="86"/>
  <c r="L19" i="86" s="1"/>
  <c r="H18" i="86"/>
  <c r="F18" i="86"/>
  <c r="L18" i="86" s="1"/>
  <c r="H17" i="86"/>
  <c r="F17" i="86"/>
  <c r="H16" i="86"/>
  <c r="F16" i="86"/>
  <c r="H15" i="86"/>
  <c r="F15" i="86"/>
  <c r="L15" i="86" s="1"/>
  <c r="J26" i="85"/>
  <c r="H26" i="85"/>
  <c r="F26" i="85"/>
  <c r="L26" i="85" s="1"/>
  <c r="H25" i="85"/>
  <c r="F25" i="85"/>
  <c r="J24" i="85"/>
  <c r="H24" i="85"/>
  <c r="F24" i="85"/>
  <c r="L24" i="85" s="1"/>
  <c r="J23" i="85"/>
  <c r="H23" i="85"/>
  <c r="F23" i="85"/>
  <c r="L23" i="85" s="1"/>
  <c r="H22" i="85"/>
  <c r="F22" i="85"/>
  <c r="J21" i="85"/>
  <c r="H21" i="85"/>
  <c r="F21" i="85"/>
  <c r="J20" i="85"/>
  <c r="H20" i="85"/>
  <c r="F20" i="85"/>
  <c r="L20" i="85" s="1"/>
  <c r="J19" i="85"/>
  <c r="H19" i="85"/>
  <c r="F19" i="85"/>
  <c r="H18" i="85"/>
  <c r="F18" i="85"/>
  <c r="L18" i="85" s="1"/>
  <c r="J17" i="85"/>
  <c r="H17" i="85"/>
  <c r="F17" i="85"/>
  <c r="L17" i="85" s="1"/>
  <c r="H16" i="85"/>
  <c r="F16" i="85"/>
  <c r="L16" i="85" s="1"/>
  <c r="H15" i="85"/>
  <c r="F15" i="85"/>
  <c r="L15" i="85" s="1"/>
  <c r="E35" i="84"/>
  <c r="E36" i="84" s="1"/>
  <c r="J26" i="84"/>
  <c r="H26" i="84"/>
  <c r="L26" i="84" s="1"/>
  <c r="F26" i="84"/>
  <c r="H25" i="84"/>
  <c r="F25" i="84"/>
  <c r="L25" i="84" s="1"/>
  <c r="J24" i="84"/>
  <c r="H24" i="84"/>
  <c r="L24" i="84" s="1"/>
  <c r="F24" i="84"/>
  <c r="H23" i="84"/>
  <c r="F23" i="84"/>
  <c r="L23" i="84" s="1"/>
  <c r="H22" i="84"/>
  <c r="L22" i="84" s="1"/>
  <c r="F22" i="84"/>
  <c r="H21" i="84"/>
  <c r="F21" i="84"/>
  <c r="L21" i="84" s="1"/>
  <c r="J20" i="84"/>
  <c r="H20" i="84"/>
  <c r="L20" i="84" s="1"/>
  <c r="F20" i="84"/>
  <c r="H19" i="84"/>
  <c r="F19" i="84"/>
  <c r="J18" i="84"/>
  <c r="H18" i="84"/>
  <c r="L18" i="84" s="1"/>
  <c r="F18" i="84"/>
  <c r="H17" i="84"/>
  <c r="F17" i="84"/>
  <c r="L17" i="84" s="1"/>
  <c r="H16" i="84"/>
  <c r="L16" i="84" s="1"/>
  <c r="F16" i="84"/>
  <c r="H15" i="84"/>
  <c r="F15" i="84"/>
  <c r="E35" i="83"/>
  <c r="L26" i="83"/>
  <c r="H26" i="83"/>
  <c r="F26" i="83"/>
  <c r="H25" i="83"/>
  <c r="L25" i="83" s="1"/>
  <c r="F25" i="83"/>
  <c r="L24" i="83"/>
  <c r="J24" i="83"/>
  <c r="H24" i="83"/>
  <c r="F24" i="83"/>
  <c r="H23" i="83"/>
  <c r="L23" i="83" s="1"/>
  <c r="F23" i="83"/>
  <c r="L22" i="83"/>
  <c r="H22" i="83"/>
  <c r="F22" i="83"/>
  <c r="H21" i="83"/>
  <c r="L21" i="83" s="1"/>
  <c r="F21" i="83"/>
  <c r="L20" i="83"/>
  <c r="H20" i="83"/>
  <c r="F20" i="83"/>
  <c r="J19" i="83"/>
  <c r="H19" i="83"/>
  <c r="L19" i="83" s="1"/>
  <c r="F19" i="83"/>
  <c r="H18" i="83"/>
  <c r="L18" i="83" s="1"/>
  <c r="F18" i="83"/>
  <c r="H17" i="83"/>
  <c r="L17" i="83" s="1"/>
  <c r="F17" i="83"/>
  <c r="H16" i="83"/>
  <c r="L16" i="83" s="1"/>
  <c r="F16" i="83"/>
  <c r="H15" i="83"/>
  <c r="L15" i="83" s="1"/>
  <c r="F15" i="83"/>
  <c r="P36" i="82"/>
  <c r="E35" i="82"/>
  <c r="E36" i="82" s="1"/>
  <c r="H26" i="82"/>
  <c r="L26" i="82" s="1"/>
  <c r="F26" i="82"/>
  <c r="J25" i="82"/>
  <c r="H25" i="82"/>
  <c r="L25" i="82" s="1"/>
  <c r="F25" i="82"/>
  <c r="J24" i="82"/>
  <c r="H24" i="82"/>
  <c r="L24" i="82" s="1"/>
  <c r="F24" i="82"/>
  <c r="J23" i="82"/>
  <c r="H23" i="82"/>
  <c r="L23" i="82" s="1"/>
  <c r="F23" i="82"/>
  <c r="J22" i="82"/>
  <c r="H22" i="82"/>
  <c r="L22" i="82" s="1"/>
  <c r="F22" i="82"/>
  <c r="J21" i="82"/>
  <c r="H21" i="82"/>
  <c r="L21" i="82" s="1"/>
  <c r="F21" i="82"/>
  <c r="J20" i="82"/>
  <c r="H20" i="82"/>
  <c r="L20" i="82" s="1"/>
  <c r="F20" i="82"/>
  <c r="J19" i="82"/>
  <c r="H19" i="82"/>
  <c r="L19" i="82" s="1"/>
  <c r="F19" i="82"/>
  <c r="H18" i="82"/>
  <c r="L18" i="82" s="1"/>
  <c r="F18" i="82"/>
  <c r="J17" i="82"/>
  <c r="H17" i="82"/>
  <c r="L17" i="82" s="1"/>
  <c r="F17" i="82"/>
  <c r="J16" i="82"/>
  <c r="H16" i="82"/>
  <c r="L16" i="82" s="1"/>
  <c r="F16" i="82"/>
  <c r="J15" i="82"/>
  <c r="H15" i="82"/>
  <c r="L15" i="82" s="1"/>
  <c r="F15" i="82"/>
  <c r="P36" i="81"/>
  <c r="E35" i="81"/>
  <c r="E36" i="81" s="1"/>
  <c r="J26" i="81"/>
  <c r="H26" i="81"/>
  <c r="F26" i="81"/>
  <c r="L26" i="81" s="1"/>
  <c r="H25" i="81"/>
  <c r="F25" i="81"/>
  <c r="L25" i="81" s="1"/>
  <c r="J24" i="81"/>
  <c r="H24" i="81"/>
  <c r="F24" i="81"/>
  <c r="L24" i="81" s="1"/>
  <c r="H23" i="81"/>
  <c r="F23" i="81"/>
  <c r="L23" i="81" s="1"/>
  <c r="J22" i="81"/>
  <c r="H22" i="81"/>
  <c r="F22" i="81"/>
  <c r="J21" i="81"/>
  <c r="H21" i="81"/>
  <c r="F21" i="81"/>
  <c r="J20" i="81"/>
  <c r="H20" i="81"/>
  <c r="F20" i="81"/>
  <c r="L20" i="81" s="1"/>
  <c r="J19" i="81"/>
  <c r="H19" i="81"/>
  <c r="F19" i="81"/>
  <c r="L19" i="81" s="1"/>
  <c r="J18" i="81"/>
  <c r="H18" i="81"/>
  <c r="F18" i="81"/>
  <c r="L18" i="81" s="1"/>
  <c r="H17" i="81"/>
  <c r="F17" i="81"/>
  <c r="J16" i="81"/>
  <c r="H16" i="81"/>
  <c r="F16" i="81"/>
  <c r="H15" i="81"/>
  <c r="F15" i="81"/>
  <c r="L15" i="81" s="1"/>
  <c r="E35" i="80"/>
  <c r="J26" i="80"/>
  <c r="H26" i="80"/>
  <c r="L26" i="80" s="1"/>
  <c r="F26" i="80"/>
  <c r="J25" i="80"/>
  <c r="H25" i="80"/>
  <c r="F25" i="80"/>
  <c r="L25" i="80" s="1"/>
  <c r="J24" i="80"/>
  <c r="H24" i="80"/>
  <c r="L24" i="80" s="1"/>
  <c r="F24" i="80"/>
  <c r="J23" i="80"/>
  <c r="H23" i="80"/>
  <c r="F23" i="80"/>
  <c r="L23" i="80" s="1"/>
  <c r="J22" i="80"/>
  <c r="H22" i="80"/>
  <c r="L22" i="80" s="1"/>
  <c r="F22" i="80"/>
  <c r="J21" i="80"/>
  <c r="H21" i="80"/>
  <c r="F21" i="80"/>
  <c r="J20" i="80"/>
  <c r="H20" i="80"/>
  <c r="L20" i="80" s="1"/>
  <c r="F20" i="80"/>
  <c r="J19" i="80"/>
  <c r="H19" i="80"/>
  <c r="F19" i="80"/>
  <c r="J18" i="80"/>
  <c r="H18" i="80"/>
  <c r="L18" i="80" s="1"/>
  <c r="F18" i="80"/>
  <c r="J17" i="80"/>
  <c r="H17" i="80"/>
  <c r="F17" i="80"/>
  <c r="L17" i="80" s="1"/>
  <c r="J16" i="80"/>
  <c r="H16" i="80"/>
  <c r="L16" i="80" s="1"/>
  <c r="F16" i="80"/>
  <c r="J15" i="80"/>
  <c r="H15" i="80"/>
  <c r="F15" i="80"/>
  <c r="J26" i="79"/>
  <c r="H26" i="79"/>
  <c r="L26" i="79" s="1"/>
  <c r="F26" i="79"/>
  <c r="J25" i="79"/>
  <c r="H25" i="79"/>
  <c r="F25" i="79"/>
  <c r="J24" i="79"/>
  <c r="H24" i="79"/>
  <c r="L24" i="79" s="1"/>
  <c r="F24" i="79"/>
  <c r="J23" i="79"/>
  <c r="H23" i="79"/>
  <c r="F23" i="79"/>
  <c r="L23" i="79" s="1"/>
  <c r="J22" i="79"/>
  <c r="H22" i="79"/>
  <c r="L22" i="79" s="1"/>
  <c r="F22" i="79"/>
  <c r="J21" i="79"/>
  <c r="H21" i="79"/>
  <c r="F21" i="79"/>
  <c r="J20" i="79"/>
  <c r="H20" i="79"/>
  <c r="L20" i="79" s="1"/>
  <c r="F20" i="79"/>
  <c r="J19" i="79"/>
  <c r="H19" i="79"/>
  <c r="F19" i="79"/>
  <c r="J18" i="79"/>
  <c r="H18" i="79"/>
  <c r="L18" i="79" s="1"/>
  <c r="F18" i="79"/>
  <c r="J17" i="79"/>
  <c r="H17" i="79"/>
  <c r="F17" i="79"/>
  <c r="J16" i="79"/>
  <c r="H16" i="79"/>
  <c r="L16" i="79" s="1"/>
  <c r="F16" i="79"/>
  <c r="J15" i="79"/>
  <c r="H15" i="79"/>
  <c r="F15" i="79"/>
  <c r="Q35" i="58"/>
  <c r="O35" i="58"/>
  <c r="Q34" i="51"/>
  <c r="Q35" i="49"/>
  <c r="E35" i="78"/>
  <c r="E36" i="78" s="1"/>
  <c r="Q36" i="78" s="1"/>
  <c r="H26" i="78"/>
  <c r="F26" i="78"/>
  <c r="L26" i="78" s="1"/>
  <c r="J25" i="78"/>
  <c r="H25" i="78"/>
  <c r="F25" i="78"/>
  <c r="H24" i="78"/>
  <c r="F24" i="78"/>
  <c r="H23" i="78"/>
  <c r="F23" i="78"/>
  <c r="L23" i="78" s="1"/>
  <c r="H22" i="78"/>
  <c r="F22" i="78"/>
  <c r="L22" i="78" s="1"/>
  <c r="H21" i="78"/>
  <c r="F21" i="78"/>
  <c r="L21" i="78" s="1"/>
  <c r="H20" i="78"/>
  <c r="F20" i="78"/>
  <c r="L20" i="78" s="1"/>
  <c r="J19" i="78"/>
  <c r="H19" i="78"/>
  <c r="F19" i="78"/>
  <c r="L19" i="78" s="1"/>
  <c r="H18" i="78"/>
  <c r="F18" i="78"/>
  <c r="L18" i="78" s="1"/>
  <c r="H17" i="78"/>
  <c r="F17" i="78"/>
  <c r="L17" i="78" s="1"/>
  <c r="J16" i="78"/>
  <c r="H16" i="78"/>
  <c r="F16" i="78"/>
  <c r="L16" i="78" s="1"/>
  <c r="J15" i="78"/>
  <c r="H15" i="78"/>
  <c r="F15" i="78"/>
  <c r="L15" i="78" s="1"/>
  <c r="J20" i="86" l="1"/>
  <c r="J17" i="86"/>
  <c r="J26" i="86"/>
  <c r="J18" i="85"/>
  <c r="J16" i="85"/>
  <c r="E36" i="80"/>
  <c r="Q39" i="80" s="1"/>
  <c r="J21" i="84"/>
  <c r="J16" i="84"/>
  <c r="J22" i="84"/>
  <c r="E36" i="83"/>
  <c r="Q36" i="83" s="1"/>
  <c r="O36" i="83"/>
  <c r="J26" i="83"/>
  <c r="J21" i="83"/>
  <c r="J22" i="83"/>
  <c r="J16" i="83"/>
  <c r="J17" i="78"/>
  <c r="J20" i="78"/>
  <c r="J23" i="78"/>
  <c r="J24" i="78"/>
  <c r="J21" i="78"/>
  <c r="J15" i="86"/>
  <c r="J22" i="86"/>
  <c r="J18" i="86"/>
  <c r="J25" i="86"/>
  <c r="J15" i="85"/>
  <c r="L25" i="86"/>
  <c r="L25" i="85"/>
  <c r="J22" i="85"/>
  <c r="J17" i="83"/>
  <c r="J20" i="83"/>
  <c r="J23" i="83"/>
  <c r="L25" i="79"/>
  <c r="J22" i="78"/>
  <c r="O36" i="78"/>
  <c r="J18" i="78"/>
  <c r="J21" i="86"/>
  <c r="E35" i="86"/>
  <c r="E36" i="86" s="1"/>
  <c r="J16" i="86"/>
  <c r="J24" i="86"/>
  <c r="J25" i="85"/>
  <c r="J19" i="84"/>
  <c r="J17" i="84"/>
  <c r="J25" i="84"/>
  <c r="J15" i="84"/>
  <c r="J15" i="83"/>
  <c r="J18" i="83"/>
  <c r="J18" i="82"/>
  <c r="J17" i="81"/>
  <c r="J25" i="81"/>
  <c r="J15" i="81"/>
  <c r="L24" i="86"/>
  <c r="L21" i="86"/>
  <c r="L22" i="85"/>
  <c r="L21" i="85"/>
  <c r="L19" i="85"/>
  <c r="L19" i="84"/>
  <c r="L15" i="84"/>
  <c r="L22" i="81"/>
  <c r="L21" i="81"/>
  <c r="L17" i="81"/>
  <c r="L16" i="81"/>
  <c r="L21" i="80"/>
  <c r="L19" i="80"/>
  <c r="L15" i="80"/>
  <c r="L15" i="79"/>
  <c r="P36" i="86"/>
  <c r="P36" i="85"/>
  <c r="L41" i="79"/>
  <c r="L17" i="86"/>
  <c r="L16" i="86"/>
  <c r="L21" i="79"/>
  <c r="L19" i="79"/>
  <c r="L17" i="79"/>
  <c r="P36" i="78"/>
  <c r="P35" i="58"/>
  <c r="L24" i="78"/>
  <c r="L25" i="78"/>
  <c r="J26" i="73"/>
  <c r="H26" i="73"/>
  <c r="F26" i="73"/>
  <c r="H25" i="73"/>
  <c r="F25" i="73"/>
  <c r="J24" i="73"/>
  <c r="H24" i="73"/>
  <c r="F24" i="73"/>
  <c r="H23" i="73"/>
  <c r="F23" i="73"/>
  <c r="L23" i="73" s="1"/>
  <c r="J22" i="73"/>
  <c r="H22" i="73"/>
  <c r="F22" i="73"/>
  <c r="L22" i="73" s="1"/>
  <c r="H21" i="73"/>
  <c r="F21" i="73"/>
  <c r="J20" i="73"/>
  <c r="H20" i="73"/>
  <c r="F20" i="73"/>
  <c r="H19" i="73"/>
  <c r="F19" i="73"/>
  <c r="J18" i="73"/>
  <c r="H18" i="73"/>
  <c r="F18" i="73"/>
  <c r="H17" i="73"/>
  <c r="F17" i="73"/>
  <c r="J16" i="73"/>
  <c r="H16" i="73"/>
  <c r="F16" i="73"/>
  <c r="L16" i="73" s="1"/>
  <c r="H15" i="73"/>
  <c r="F15" i="73"/>
  <c r="J25" i="73"/>
  <c r="J26" i="74"/>
  <c r="H26" i="74"/>
  <c r="L26" i="74" s="1"/>
  <c r="F26" i="74"/>
  <c r="H25" i="74"/>
  <c r="F25" i="74"/>
  <c r="L25" i="74" s="1"/>
  <c r="J24" i="74"/>
  <c r="H24" i="74"/>
  <c r="L24" i="74" s="1"/>
  <c r="F24" i="74"/>
  <c r="H23" i="74"/>
  <c r="F23" i="74"/>
  <c r="J22" i="74"/>
  <c r="H22" i="74"/>
  <c r="L22" i="74" s="1"/>
  <c r="F22" i="74"/>
  <c r="H21" i="74"/>
  <c r="F21" i="74"/>
  <c r="J20" i="74"/>
  <c r="H20" i="74"/>
  <c r="L20" i="74" s="1"/>
  <c r="F20" i="74"/>
  <c r="H19" i="74"/>
  <c r="F19" i="74"/>
  <c r="L19" i="74" s="1"/>
  <c r="J18" i="74"/>
  <c r="H18" i="74"/>
  <c r="L18" i="74" s="1"/>
  <c r="F18" i="74"/>
  <c r="H17" i="74"/>
  <c r="F17" i="74"/>
  <c r="J16" i="74"/>
  <c r="H16" i="74"/>
  <c r="L16" i="74" s="1"/>
  <c r="F16" i="74"/>
  <c r="H15" i="74"/>
  <c r="F15" i="74"/>
  <c r="J25" i="74"/>
  <c r="J26" i="75"/>
  <c r="H26" i="75"/>
  <c r="L26" i="75" s="1"/>
  <c r="F26" i="75"/>
  <c r="H25" i="75"/>
  <c r="F25" i="75"/>
  <c r="J24" i="75"/>
  <c r="H24" i="75"/>
  <c r="L24" i="75" s="1"/>
  <c r="F24" i="75"/>
  <c r="H23" i="75"/>
  <c r="L23" i="75" s="1"/>
  <c r="F23" i="75"/>
  <c r="J22" i="75"/>
  <c r="H22" i="75"/>
  <c r="L22" i="75" s="1"/>
  <c r="F22" i="75"/>
  <c r="H21" i="75"/>
  <c r="L21" i="75" s="1"/>
  <c r="F21" i="75"/>
  <c r="J20" i="75"/>
  <c r="H20" i="75"/>
  <c r="L20" i="75" s="1"/>
  <c r="F20" i="75"/>
  <c r="H19" i="75"/>
  <c r="L19" i="75" s="1"/>
  <c r="F19" i="75"/>
  <c r="J18" i="75"/>
  <c r="H18" i="75"/>
  <c r="L18" i="75" s="1"/>
  <c r="F18" i="75"/>
  <c r="H17" i="75"/>
  <c r="L17" i="75" s="1"/>
  <c r="F17" i="75"/>
  <c r="J16" i="75"/>
  <c r="H16" i="75"/>
  <c r="L16" i="75" s="1"/>
  <c r="F16" i="75"/>
  <c r="H15" i="75"/>
  <c r="L15" i="75" s="1"/>
  <c r="F15" i="75"/>
  <c r="J25" i="75"/>
  <c r="P36" i="76"/>
  <c r="J26" i="76"/>
  <c r="H26" i="76"/>
  <c r="F26" i="76"/>
  <c r="L26" i="76" s="1"/>
  <c r="J25" i="76"/>
  <c r="H25" i="76"/>
  <c r="L25" i="76" s="1"/>
  <c r="F25" i="76"/>
  <c r="J24" i="76"/>
  <c r="H24" i="76"/>
  <c r="F24" i="76"/>
  <c r="J23" i="76"/>
  <c r="H23" i="76"/>
  <c r="L23" i="76" s="1"/>
  <c r="F23" i="76"/>
  <c r="J22" i="76"/>
  <c r="H22" i="76"/>
  <c r="F22" i="76"/>
  <c r="L22" i="76" s="1"/>
  <c r="J21" i="76"/>
  <c r="H21" i="76"/>
  <c r="L21" i="76" s="1"/>
  <c r="F21" i="76"/>
  <c r="J20" i="76"/>
  <c r="H20" i="76"/>
  <c r="F20" i="76"/>
  <c r="J19" i="76"/>
  <c r="H19" i="76"/>
  <c r="L19" i="76" s="1"/>
  <c r="F19" i="76"/>
  <c r="J18" i="76"/>
  <c r="H18" i="76"/>
  <c r="F18" i="76"/>
  <c r="J17" i="76"/>
  <c r="H17" i="76"/>
  <c r="L17" i="76" s="1"/>
  <c r="F17" i="76"/>
  <c r="J16" i="76"/>
  <c r="H16" i="76"/>
  <c r="F16" i="76"/>
  <c r="J15" i="76"/>
  <c r="H15" i="76"/>
  <c r="L15" i="76" s="1"/>
  <c r="F15" i="76"/>
  <c r="E35" i="76"/>
  <c r="E36" i="76" s="1"/>
  <c r="L26" i="77"/>
  <c r="H26" i="77"/>
  <c r="F26" i="77"/>
  <c r="H25" i="77"/>
  <c r="F25" i="77"/>
  <c r="L25" i="77" s="1"/>
  <c r="H24" i="77"/>
  <c r="L24" i="77" s="1"/>
  <c r="F24" i="77"/>
  <c r="H23" i="77"/>
  <c r="F23" i="77"/>
  <c r="H22" i="77"/>
  <c r="L22" i="77" s="1"/>
  <c r="F22" i="77"/>
  <c r="H21" i="77"/>
  <c r="F21" i="77"/>
  <c r="L21" i="77" s="1"/>
  <c r="H20" i="77"/>
  <c r="L20" i="77" s="1"/>
  <c r="F20" i="77"/>
  <c r="H19" i="77"/>
  <c r="F19" i="77"/>
  <c r="H18" i="77"/>
  <c r="L18" i="77" s="1"/>
  <c r="F18" i="77"/>
  <c r="H17" i="77"/>
  <c r="F17" i="77"/>
  <c r="H16" i="77"/>
  <c r="L16" i="77" s="1"/>
  <c r="F16" i="77"/>
  <c r="H15" i="77"/>
  <c r="F15" i="77"/>
  <c r="E35" i="77"/>
  <c r="E36" i="77" s="1"/>
  <c r="P36" i="77" s="1"/>
  <c r="L15" i="48"/>
  <c r="O15" i="37"/>
  <c r="P38" i="37"/>
  <c r="Q38" i="37"/>
  <c r="O38" i="37"/>
  <c r="F9" i="48"/>
  <c r="E35" i="48"/>
  <c r="O35" i="48" s="1"/>
  <c r="J15" i="37"/>
  <c r="P39" i="80" l="1"/>
  <c r="P36" i="83"/>
  <c r="L15" i="77"/>
  <c r="L26" i="73"/>
  <c r="L25" i="73"/>
  <c r="L24" i="73"/>
  <c r="L21" i="73"/>
  <c r="L20" i="73"/>
  <c r="L19" i="73"/>
  <c r="L18" i="73"/>
  <c r="L17" i="73"/>
  <c r="L15" i="73"/>
  <c r="L23" i="74"/>
  <c r="L21" i="74"/>
  <c r="L17" i="74"/>
  <c r="L15" i="74"/>
  <c r="L25" i="75"/>
  <c r="L24" i="76"/>
  <c r="L20" i="76"/>
  <c r="L18" i="76"/>
  <c r="L16" i="76"/>
  <c r="L23" i="77"/>
  <c r="L19" i="77"/>
  <c r="L17" i="77"/>
  <c r="E35" i="73"/>
  <c r="E36" i="73" s="1"/>
  <c r="J15" i="73"/>
  <c r="J17" i="73"/>
  <c r="J19" i="73"/>
  <c r="J21" i="73"/>
  <c r="J23" i="73"/>
  <c r="E35" i="74"/>
  <c r="E36" i="74" s="1"/>
  <c r="J15" i="74"/>
  <c r="J17" i="74"/>
  <c r="J19" i="74"/>
  <c r="J21" i="74"/>
  <c r="J23" i="74"/>
  <c r="E35" i="75"/>
  <c r="J15" i="75"/>
  <c r="J17" i="75"/>
  <c r="J19" i="75"/>
  <c r="J21" i="75"/>
  <c r="J23" i="75"/>
  <c r="J15" i="77"/>
  <c r="J21" i="77"/>
  <c r="J17" i="77"/>
  <c r="J19" i="77"/>
  <c r="J23" i="77"/>
  <c r="J25" i="77"/>
  <c r="J16" i="77"/>
  <c r="J18" i="77"/>
  <c r="J20" i="77"/>
  <c r="J22" i="77"/>
  <c r="J24" i="77"/>
  <c r="J26" i="77"/>
  <c r="E35" i="39"/>
  <c r="O35" i="39" s="1"/>
  <c r="F9" i="56"/>
  <c r="F9" i="45"/>
  <c r="F9" i="57"/>
  <c r="F9" i="44"/>
  <c r="E35" i="44" s="1"/>
  <c r="O35" i="44" s="1"/>
  <c r="F9" i="41"/>
  <c r="E35" i="41" s="1"/>
  <c r="F9" i="38"/>
  <c r="E35" i="38" s="1"/>
  <c r="O36" i="38" s="1"/>
  <c r="F9" i="46"/>
  <c r="E35" i="46"/>
  <c r="K41" i="46" s="1"/>
  <c r="F9" i="51"/>
  <c r="E35" i="51" s="1"/>
  <c r="O34" i="51" s="1"/>
  <c r="P34" i="51" s="1"/>
  <c r="F9" i="43"/>
  <c r="E35" i="43" s="1"/>
  <c r="O37" i="43" s="1"/>
  <c r="F9" i="47"/>
  <c r="E35" i="47" s="1"/>
  <c r="O37" i="47" s="1"/>
  <c r="F9" i="49"/>
  <c r="E35" i="49" s="1"/>
  <c r="O35" i="49" s="1"/>
  <c r="P35" i="49" s="1"/>
  <c r="F9" i="37"/>
  <c r="E35" i="37" s="1"/>
  <c r="F9" i="60"/>
  <c r="E35" i="60" s="1"/>
  <c r="O36" i="60" s="1"/>
  <c r="F9" i="64"/>
  <c r="E35" i="64" s="1"/>
  <c r="O36" i="64" s="1"/>
  <c r="F9" i="71"/>
  <c r="J21" i="71" s="1"/>
  <c r="H26" i="66"/>
  <c r="L26" i="66" s="1"/>
  <c r="F26" i="66"/>
  <c r="H25" i="66"/>
  <c r="F25" i="66"/>
  <c r="H24" i="66"/>
  <c r="L24" i="66" s="1"/>
  <c r="F24" i="66"/>
  <c r="H23" i="66"/>
  <c r="F23" i="66"/>
  <c r="H22" i="66"/>
  <c r="L22" i="66" s="1"/>
  <c r="F22" i="66"/>
  <c r="H21" i="66"/>
  <c r="F21" i="66"/>
  <c r="H20" i="66"/>
  <c r="L20" i="66" s="1"/>
  <c r="F20" i="66"/>
  <c r="H19" i="66"/>
  <c r="F19" i="66"/>
  <c r="H18" i="66"/>
  <c r="L18" i="66" s="1"/>
  <c r="F18" i="66"/>
  <c r="H17" i="66"/>
  <c r="F17" i="66"/>
  <c r="H16" i="66"/>
  <c r="L16" i="66" s="1"/>
  <c r="F16" i="66"/>
  <c r="H15" i="66"/>
  <c r="F15" i="66"/>
  <c r="E35" i="66"/>
  <c r="H26" i="67"/>
  <c r="L26" i="67" s="1"/>
  <c r="F26" i="67"/>
  <c r="H25" i="67"/>
  <c r="F25" i="67"/>
  <c r="H24" i="67"/>
  <c r="L24" i="67" s="1"/>
  <c r="F24" i="67"/>
  <c r="H23" i="67"/>
  <c r="F23" i="67"/>
  <c r="H22" i="67"/>
  <c r="L22" i="67" s="1"/>
  <c r="F22" i="67"/>
  <c r="H21" i="67"/>
  <c r="F21" i="67"/>
  <c r="H20" i="67"/>
  <c r="L20" i="67" s="1"/>
  <c r="F20" i="67"/>
  <c r="H19" i="67"/>
  <c r="F19" i="67"/>
  <c r="H18" i="67"/>
  <c r="L18" i="67" s="1"/>
  <c r="F18" i="67"/>
  <c r="H17" i="67"/>
  <c r="F17" i="67"/>
  <c r="H16" i="67"/>
  <c r="L16" i="67" s="1"/>
  <c r="F16" i="67"/>
  <c r="H15" i="67"/>
  <c r="F15" i="67"/>
  <c r="E35" i="67"/>
  <c r="L26" i="68"/>
  <c r="H26" i="68"/>
  <c r="F26" i="68"/>
  <c r="H25" i="68"/>
  <c r="F25" i="68"/>
  <c r="H24" i="68"/>
  <c r="L24" i="68" s="1"/>
  <c r="F24" i="68"/>
  <c r="H23" i="68"/>
  <c r="F23" i="68"/>
  <c r="H22" i="68"/>
  <c r="L22" i="68" s="1"/>
  <c r="F22" i="68"/>
  <c r="H21" i="68"/>
  <c r="F21" i="68"/>
  <c r="H20" i="68"/>
  <c r="L20" i="68" s="1"/>
  <c r="F20" i="68"/>
  <c r="H19" i="68"/>
  <c r="F19" i="68"/>
  <c r="H18" i="68"/>
  <c r="L18" i="68" s="1"/>
  <c r="F18" i="68"/>
  <c r="H17" i="68"/>
  <c r="F17" i="68"/>
  <c r="H16" i="68"/>
  <c r="L16" i="68" s="1"/>
  <c r="F16" i="68"/>
  <c r="H15" i="68"/>
  <c r="F15" i="68"/>
  <c r="F9" i="68"/>
  <c r="E35" i="68" s="1"/>
  <c r="H26" i="69"/>
  <c r="F26" i="69"/>
  <c r="L26" i="69" s="1"/>
  <c r="H25" i="69"/>
  <c r="F25" i="69"/>
  <c r="L25" i="69" s="1"/>
  <c r="H24" i="69"/>
  <c r="F24" i="69"/>
  <c r="H23" i="69"/>
  <c r="F23" i="69"/>
  <c r="H22" i="69"/>
  <c r="F22" i="69"/>
  <c r="L22" i="69" s="1"/>
  <c r="H21" i="69"/>
  <c r="F21" i="69"/>
  <c r="H20" i="69"/>
  <c r="F20" i="69"/>
  <c r="H19" i="69"/>
  <c r="F19" i="69"/>
  <c r="H18" i="69"/>
  <c r="F18" i="69"/>
  <c r="H17" i="69"/>
  <c r="F17" i="69"/>
  <c r="H16" i="69"/>
  <c r="F16" i="69"/>
  <c r="H15" i="69"/>
  <c r="F15" i="69"/>
  <c r="F9" i="69"/>
  <c r="J18" i="69" s="1"/>
  <c r="J26" i="70"/>
  <c r="H26" i="70"/>
  <c r="L26" i="70" s="1"/>
  <c r="F26" i="70"/>
  <c r="H25" i="70"/>
  <c r="F25" i="70"/>
  <c r="H24" i="70"/>
  <c r="L24" i="70" s="1"/>
  <c r="F24" i="70"/>
  <c r="H23" i="70"/>
  <c r="F23" i="70"/>
  <c r="H22" i="70"/>
  <c r="L22" i="70" s="1"/>
  <c r="F22" i="70"/>
  <c r="H21" i="70"/>
  <c r="F21" i="70"/>
  <c r="J20" i="70"/>
  <c r="H20" i="70"/>
  <c r="L20" i="70" s="1"/>
  <c r="F20" i="70"/>
  <c r="H19" i="70"/>
  <c r="F19" i="70"/>
  <c r="H18" i="70"/>
  <c r="L18" i="70" s="1"/>
  <c r="F18" i="70"/>
  <c r="H17" i="70"/>
  <c r="F17" i="70"/>
  <c r="H16" i="70"/>
  <c r="L16" i="70" s="1"/>
  <c r="F16" i="70"/>
  <c r="H15" i="70"/>
  <c r="F15" i="70"/>
  <c r="F9" i="70"/>
  <c r="E35" i="70" s="1"/>
  <c r="O36" i="70" s="1"/>
  <c r="H26" i="71"/>
  <c r="L26" i="71" s="1"/>
  <c r="F26" i="71"/>
  <c r="H25" i="71"/>
  <c r="L25" i="71" s="1"/>
  <c r="F25" i="71"/>
  <c r="H24" i="71"/>
  <c r="L24" i="71" s="1"/>
  <c r="F24" i="71"/>
  <c r="H23" i="71"/>
  <c r="L23" i="71" s="1"/>
  <c r="F23" i="71"/>
  <c r="H22" i="71"/>
  <c r="L22" i="71" s="1"/>
  <c r="F22" i="71"/>
  <c r="H21" i="71"/>
  <c r="L21" i="71" s="1"/>
  <c r="F21" i="71"/>
  <c r="H20" i="71"/>
  <c r="L20" i="71" s="1"/>
  <c r="F20" i="71"/>
  <c r="H19" i="71"/>
  <c r="F19" i="71"/>
  <c r="L19" i="71" s="1"/>
  <c r="H18" i="71"/>
  <c r="L18" i="71" s="1"/>
  <c r="F18" i="71"/>
  <c r="H17" i="71"/>
  <c r="F17" i="71"/>
  <c r="H16" i="71"/>
  <c r="L16" i="71" s="1"/>
  <c r="F16" i="71"/>
  <c r="H15" i="71"/>
  <c r="F15" i="71"/>
  <c r="F9" i="40"/>
  <c r="F9" i="39"/>
  <c r="F9" i="52"/>
  <c r="E35" i="52" s="1"/>
  <c r="O34" i="52" s="1"/>
  <c r="F9" i="50"/>
  <c r="E35" i="50" s="1"/>
  <c r="O37" i="50" s="1"/>
  <c r="F9" i="61"/>
  <c r="E35" i="61" s="1"/>
  <c r="O36" i="61" s="1"/>
  <c r="F9" i="62"/>
  <c r="E35" i="62" s="1"/>
  <c r="O36" i="62" s="1"/>
  <c r="F9" i="65"/>
  <c r="F9" i="63"/>
  <c r="E35" i="63" s="1"/>
  <c r="O36" i="63" s="1"/>
  <c r="F9" i="53"/>
  <c r="E35" i="53" s="1"/>
  <c r="O35" i="53" s="1"/>
  <c r="F9" i="58"/>
  <c r="E36" i="66" l="1"/>
  <c r="Q35" i="66" s="1"/>
  <c r="O35" i="66"/>
  <c r="E36" i="67"/>
  <c r="Q35" i="67" s="1"/>
  <c r="O35" i="67"/>
  <c r="E36" i="68"/>
  <c r="Q34" i="68" s="1"/>
  <c r="O34" i="68"/>
  <c r="P34" i="68" s="1"/>
  <c r="J26" i="69"/>
  <c r="J16" i="69"/>
  <c r="E36" i="75"/>
  <c r="Q36" i="75" s="1"/>
  <c r="O36" i="75"/>
  <c r="J16" i="67"/>
  <c r="J22" i="67"/>
  <c r="J26" i="67"/>
  <c r="J20" i="67"/>
  <c r="J24" i="67"/>
  <c r="J18" i="67"/>
  <c r="E35" i="71"/>
  <c r="J20" i="69"/>
  <c r="J22" i="69"/>
  <c r="E35" i="69"/>
  <c r="J24" i="69"/>
  <c r="L23" i="67"/>
  <c r="L19" i="67"/>
  <c r="L17" i="67"/>
  <c r="L25" i="68"/>
  <c r="L16" i="69"/>
  <c r="J18" i="70"/>
  <c r="J24" i="70"/>
  <c r="J22" i="70"/>
  <c r="J16" i="70"/>
  <c r="L23" i="70"/>
  <c r="L21" i="70"/>
  <c r="E36" i="70"/>
  <c r="Q36" i="70" s="1"/>
  <c r="P36" i="70" s="1"/>
  <c r="L17" i="66"/>
  <c r="J18" i="66"/>
  <c r="J22" i="66"/>
  <c r="J16" i="66"/>
  <c r="J26" i="66"/>
  <c r="J20" i="66"/>
  <c r="J24" i="66"/>
  <c r="L15" i="66"/>
  <c r="L19" i="66"/>
  <c r="L21" i="66"/>
  <c r="L23" i="66"/>
  <c r="L25" i="66"/>
  <c r="L15" i="67"/>
  <c r="L21" i="67"/>
  <c r="L25" i="67"/>
  <c r="L15" i="68"/>
  <c r="L17" i="68"/>
  <c r="L19" i="68"/>
  <c r="L21" i="68"/>
  <c r="L23" i="68"/>
  <c r="L15" i="69"/>
  <c r="L17" i="69"/>
  <c r="L18" i="69"/>
  <c r="L19" i="69"/>
  <c r="L20" i="69"/>
  <c r="L21" i="69"/>
  <c r="L23" i="69"/>
  <c r="L24" i="69"/>
  <c r="L15" i="70"/>
  <c r="L17" i="70"/>
  <c r="L19" i="70"/>
  <c r="L25" i="70"/>
  <c r="L17" i="71"/>
  <c r="L15" i="71"/>
  <c r="J15" i="66"/>
  <c r="J17" i="66"/>
  <c r="J19" i="66"/>
  <c r="J21" i="66"/>
  <c r="J23" i="66"/>
  <c r="J25" i="66"/>
  <c r="J15" i="67"/>
  <c r="J17" i="67"/>
  <c r="J19" i="67"/>
  <c r="J21" i="67"/>
  <c r="J23" i="67"/>
  <c r="J25" i="67"/>
  <c r="J15" i="68"/>
  <c r="J19" i="68"/>
  <c r="J25" i="68"/>
  <c r="J16" i="68"/>
  <c r="J18" i="68"/>
  <c r="J20" i="68"/>
  <c r="J22" i="68"/>
  <c r="J24" i="68"/>
  <c r="J26" i="68"/>
  <c r="J17" i="68"/>
  <c r="J21" i="68"/>
  <c r="J23" i="68"/>
  <c r="J15" i="69"/>
  <c r="J17" i="69"/>
  <c r="J19" i="69"/>
  <c r="J21" i="69"/>
  <c r="J23" i="69"/>
  <c r="J25" i="69"/>
  <c r="J15" i="70"/>
  <c r="J17" i="70"/>
  <c r="J19" i="70"/>
  <c r="J21" i="70"/>
  <c r="J23" i="70"/>
  <c r="J25" i="70"/>
  <c r="J15" i="71"/>
  <c r="J17" i="71"/>
  <c r="J19" i="71"/>
  <c r="J23" i="71"/>
  <c r="J25" i="71"/>
  <c r="J16" i="71"/>
  <c r="J18" i="71"/>
  <c r="J20" i="71"/>
  <c r="J22" i="71"/>
  <c r="J24" i="71"/>
  <c r="J26" i="71"/>
  <c r="P35" i="67" l="1"/>
  <c r="P35" i="66"/>
  <c r="E36" i="71"/>
  <c r="Q35" i="71" s="1"/>
  <c r="O35" i="71"/>
  <c r="E36" i="69"/>
  <c r="Q35" i="69" s="1"/>
  <c r="O35" i="69"/>
  <c r="P35" i="69" s="1"/>
  <c r="P36" i="75"/>
  <c r="F9" i="42"/>
  <c r="E35" i="42" s="1"/>
  <c r="O33" i="42" s="1"/>
  <c r="F9" i="54"/>
  <c r="E35" i="54" s="1"/>
  <c r="O36" i="54" s="1"/>
  <c r="P35" i="71" l="1"/>
  <c r="E35" i="65"/>
  <c r="O36" i="65" s="1"/>
  <c r="E36" i="48" l="1"/>
  <c r="Q35" i="48" s="1"/>
  <c r="P35" i="48" s="1"/>
  <c r="E36" i="63" l="1"/>
  <c r="Q36" i="63" s="1"/>
  <c r="P36" i="63" s="1"/>
  <c r="J26" i="63"/>
  <c r="H26" i="63"/>
  <c r="L26" i="63" s="1"/>
  <c r="F26" i="63"/>
  <c r="J25" i="63"/>
  <c r="H25" i="63"/>
  <c r="F25" i="63"/>
  <c r="J24" i="63"/>
  <c r="H24" i="63"/>
  <c r="L24" i="63" s="1"/>
  <c r="F24" i="63"/>
  <c r="J23" i="63"/>
  <c r="H23" i="63"/>
  <c r="F23" i="63"/>
  <c r="J22" i="63"/>
  <c r="H22" i="63"/>
  <c r="L22" i="63" s="1"/>
  <c r="F22" i="63"/>
  <c r="J21" i="63"/>
  <c r="H21" i="63"/>
  <c r="F21" i="63"/>
  <c r="J20" i="63"/>
  <c r="H20" i="63"/>
  <c r="L20" i="63" s="1"/>
  <c r="F20" i="63"/>
  <c r="J19" i="63"/>
  <c r="H19" i="63"/>
  <c r="F19" i="63"/>
  <c r="L19" i="63" s="1"/>
  <c r="J18" i="63"/>
  <c r="H18" i="63"/>
  <c r="L18" i="63" s="1"/>
  <c r="F18" i="63"/>
  <c r="J17" i="63"/>
  <c r="H17" i="63"/>
  <c r="F17" i="63"/>
  <c r="J16" i="63"/>
  <c r="H16" i="63"/>
  <c r="L16" i="63" s="1"/>
  <c r="F16" i="63"/>
  <c r="J15" i="63"/>
  <c r="H15" i="63"/>
  <c r="F15" i="63"/>
  <c r="E36" i="64"/>
  <c r="Q36" i="64" s="1"/>
  <c r="P36" i="64" s="1"/>
  <c r="J26" i="64"/>
  <c r="H26" i="64"/>
  <c r="L26" i="64" s="1"/>
  <c r="F26" i="64"/>
  <c r="J25" i="64"/>
  <c r="H25" i="64"/>
  <c r="L25" i="64" s="1"/>
  <c r="F25" i="64"/>
  <c r="J24" i="64"/>
  <c r="H24" i="64"/>
  <c r="L24" i="64" s="1"/>
  <c r="F24" i="64"/>
  <c r="J23" i="64"/>
  <c r="H23" i="64"/>
  <c r="L23" i="64" s="1"/>
  <c r="F23" i="64"/>
  <c r="J22" i="64"/>
  <c r="H22" i="64"/>
  <c r="L22" i="64" s="1"/>
  <c r="F22" i="64"/>
  <c r="J21" i="64"/>
  <c r="H21" i="64"/>
  <c r="L21" i="64" s="1"/>
  <c r="F21" i="64"/>
  <c r="J20" i="64"/>
  <c r="H20" i="64"/>
  <c r="L20" i="64" s="1"/>
  <c r="F20" i="64"/>
  <c r="J19" i="64"/>
  <c r="H19" i="64"/>
  <c r="L19" i="64" s="1"/>
  <c r="F19" i="64"/>
  <c r="J18" i="64"/>
  <c r="H18" i="64"/>
  <c r="L18" i="64" s="1"/>
  <c r="F18" i="64"/>
  <c r="J17" i="64"/>
  <c r="H17" i="64"/>
  <c r="L17" i="64" s="1"/>
  <c r="F17" i="64"/>
  <c r="J16" i="64"/>
  <c r="H16" i="64"/>
  <c r="L16" i="64" s="1"/>
  <c r="F16" i="64"/>
  <c r="J15" i="64"/>
  <c r="H15" i="64"/>
  <c r="L15" i="64" s="1"/>
  <c r="F15" i="64"/>
  <c r="E36" i="65"/>
  <c r="Q36" i="65" s="1"/>
  <c r="P36" i="65" s="1"/>
  <c r="J26" i="65"/>
  <c r="H26" i="65"/>
  <c r="F26" i="65"/>
  <c r="J25" i="65"/>
  <c r="H25" i="65"/>
  <c r="F25" i="65"/>
  <c r="J24" i="65"/>
  <c r="H24" i="65"/>
  <c r="F24" i="65"/>
  <c r="J23" i="65"/>
  <c r="H23" i="65"/>
  <c r="F23" i="65"/>
  <c r="J22" i="65"/>
  <c r="H22" i="65"/>
  <c r="F22" i="65"/>
  <c r="J21" i="65"/>
  <c r="H21" i="65"/>
  <c r="F21" i="65"/>
  <c r="J20" i="65"/>
  <c r="H20" i="65"/>
  <c r="F20" i="65"/>
  <c r="J19" i="65"/>
  <c r="H19" i="65"/>
  <c r="F19" i="65"/>
  <c r="J18" i="65"/>
  <c r="H18" i="65"/>
  <c r="F18" i="65"/>
  <c r="J17" i="65"/>
  <c r="H17" i="65"/>
  <c r="F17" i="65"/>
  <c r="J16" i="65"/>
  <c r="H16" i="65"/>
  <c r="F16" i="65"/>
  <c r="L16" i="65" s="1"/>
  <c r="J15" i="65"/>
  <c r="H15" i="65"/>
  <c r="F15" i="65"/>
  <c r="E36" i="62"/>
  <c r="Q36" i="62" s="1"/>
  <c r="P36" i="62" s="1"/>
  <c r="J26" i="62"/>
  <c r="H26" i="62"/>
  <c r="L26" i="62" s="1"/>
  <c r="F26" i="62"/>
  <c r="J25" i="62"/>
  <c r="H25" i="62"/>
  <c r="F25" i="62"/>
  <c r="L25" i="62" s="1"/>
  <c r="J24" i="62"/>
  <c r="H24" i="62"/>
  <c r="L24" i="62" s="1"/>
  <c r="F24" i="62"/>
  <c r="J23" i="62"/>
  <c r="H23" i="62"/>
  <c r="F23" i="62"/>
  <c r="L23" i="62" s="1"/>
  <c r="J22" i="62"/>
  <c r="H22" i="62"/>
  <c r="L22" i="62" s="1"/>
  <c r="F22" i="62"/>
  <c r="J21" i="62"/>
  <c r="H21" i="62"/>
  <c r="F21" i="62"/>
  <c r="J20" i="62"/>
  <c r="H20" i="62"/>
  <c r="L20" i="62" s="1"/>
  <c r="F20" i="62"/>
  <c r="J19" i="62"/>
  <c r="H19" i="62"/>
  <c r="F19" i="62"/>
  <c r="L19" i="62" s="1"/>
  <c r="J18" i="62"/>
  <c r="H18" i="62"/>
  <c r="L18" i="62" s="1"/>
  <c r="F18" i="62"/>
  <c r="J17" i="62"/>
  <c r="H17" i="62"/>
  <c r="F17" i="62"/>
  <c r="J16" i="62"/>
  <c r="H16" i="62"/>
  <c r="L16" i="62" s="1"/>
  <c r="F16" i="62"/>
  <c r="J15" i="62"/>
  <c r="H15" i="62"/>
  <c r="F15" i="62"/>
  <c r="E36" i="61"/>
  <c r="Q36" i="61" s="1"/>
  <c r="P36" i="61" s="1"/>
  <c r="J26" i="61"/>
  <c r="H26" i="61"/>
  <c r="F26" i="61"/>
  <c r="J25" i="61"/>
  <c r="H25" i="61"/>
  <c r="L25" i="61" s="1"/>
  <c r="F25" i="61"/>
  <c r="J24" i="61"/>
  <c r="H24" i="61"/>
  <c r="F24" i="61"/>
  <c r="J23" i="61"/>
  <c r="H23" i="61"/>
  <c r="L23" i="61" s="1"/>
  <c r="F23" i="61"/>
  <c r="J22" i="61"/>
  <c r="H22" i="61"/>
  <c r="F22" i="61"/>
  <c r="J21" i="61"/>
  <c r="H21" i="61"/>
  <c r="L21" i="61" s="1"/>
  <c r="F21" i="61"/>
  <c r="J20" i="61"/>
  <c r="H20" i="61"/>
  <c r="F20" i="61"/>
  <c r="J19" i="61"/>
  <c r="H19" i="61"/>
  <c r="L19" i="61" s="1"/>
  <c r="F19" i="61"/>
  <c r="J18" i="61"/>
  <c r="H18" i="61"/>
  <c r="F18" i="61"/>
  <c r="L18" i="61" s="1"/>
  <c r="J17" i="61"/>
  <c r="H17" i="61"/>
  <c r="L17" i="61" s="1"/>
  <c r="F17" i="61"/>
  <c r="J16" i="61"/>
  <c r="H16" i="61"/>
  <c r="F16" i="61"/>
  <c r="J15" i="61"/>
  <c r="H15" i="61"/>
  <c r="L15" i="61" s="1"/>
  <c r="F15" i="61"/>
  <c r="E36" i="60"/>
  <c r="Q36" i="60" s="1"/>
  <c r="P36" i="60" s="1"/>
  <c r="J26" i="60"/>
  <c r="H26" i="60"/>
  <c r="L26" i="60" s="1"/>
  <c r="F26" i="60"/>
  <c r="J25" i="60"/>
  <c r="H25" i="60"/>
  <c r="F25" i="60"/>
  <c r="J24" i="60"/>
  <c r="H24" i="60"/>
  <c r="L24" i="60" s="1"/>
  <c r="F24" i="60"/>
  <c r="J23" i="60"/>
  <c r="H23" i="60"/>
  <c r="F23" i="60"/>
  <c r="J22" i="60"/>
  <c r="H22" i="60"/>
  <c r="L22" i="60" s="1"/>
  <c r="F22" i="60"/>
  <c r="J21" i="60"/>
  <c r="H21" i="60"/>
  <c r="F21" i="60"/>
  <c r="J20" i="60"/>
  <c r="H20" i="60"/>
  <c r="L20" i="60" s="1"/>
  <c r="F20" i="60"/>
  <c r="J19" i="60"/>
  <c r="H19" i="60"/>
  <c r="F19" i="60"/>
  <c r="J18" i="60"/>
  <c r="H18" i="60"/>
  <c r="L18" i="60" s="1"/>
  <c r="F18" i="60"/>
  <c r="J17" i="60"/>
  <c r="H17" i="60"/>
  <c r="F17" i="60"/>
  <c r="J16" i="60"/>
  <c r="H16" i="60"/>
  <c r="L16" i="60" s="1"/>
  <c r="F16" i="60"/>
  <c r="J15" i="60"/>
  <c r="H15" i="60"/>
  <c r="F15" i="60"/>
  <c r="L15" i="60" s="1"/>
  <c r="L23" i="60" l="1"/>
  <c r="L21" i="60"/>
  <c r="L19" i="60"/>
  <c r="L17" i="60"/>
  <c r="L17" i="63"/>
  <c r="L15" i="63"/>
  <c r="L20" i="65"/>
  <c r="L19" i="65"/>
  <c r="L18" i="65"/>
  <c r="L26" i="65"/>
  <c r="L25" i="60"/>
  <c r="L26" i="61"/>
  <c r="L24" i="61"/>
  <c r="L22" i="61"/>
  <c r="L20" i="61"/>
  <c r="L16" i="61"/>
  <c r="L21" i="62"/>
  <c r="L17" i="62"/>
  <c r="L15" i="62"/>
  <c r="L25" i="63"/>
  <c r="L23" i="63"/>
  <c r="L21" i="63"/>
  <c r="L25" i="65"/>
  <c r="L24" i="65"/>
  <c r="L23" i="65"/>
  <c r="L22" i="65"/>
  <c r="L21" i="65"/>
  <c r="L17" i="65"/>
  <c r="L15" i="65"/>
  <c r="J27" i="58"/>
  <c r="H27" i="58"/>
  <c r="L27" i="58" s="1"/>
  <c r="F27" i="58"/>
  <c r="J26" i="58"/>
  <c r="H26" i="58"/>
  <c r="F26" i="58"/>
  <c r="L26" i="58" s="1"/>
  <c r="J25" i="58"/>
  <c r="H25" i="58"/>
  <c r="L25" i="58" s="1"/>
  <c r="F25" i="58"/>
  <c r="J24" i="58"/>
  <c r="H24" i="58"/>
  <c r="F24" i="58"/>
  <c r="J23" i="58"/>
  <c r="H23" i="58"/>
  <c r="L23" i="58" s="1"/>
  <c r="F23" i="58"/>
  <c r="J22" i="58"/>
  <c r="H22" i="58"/>
  <c r="F22" i="58"/>
  <c r="J21" i="58"/>
  <c r="H21" i="58"/>
  <c r="L21" i="58" s="1"/>
  <c r="F21" i="58"/>
  <c r="J20" i="58"/>
  <c r="H20" i="58"/>
  <c r="F20" i="58"/>
  <c r="L20" i="58" s="1"/>
  <c r="J19" i="58"/>
  <c r="H19" i="58"/>
  <c r="L19" i="58" s="1"/>
  <c r="F19" i="58"/>
  <c r="J18" i="58"/>
  <c r="H18" i="58"/>
  <c r="F18" i="58"/>
  <c r="J17" i="58"/>
  <c r="H17" i="58"/>
  <c r="L17" i="58" s="1"/>
  <c r="F17" i="58"/>
  <c r="J16" i="58"/>
  <c r="H16" i="58"/>
  <c r="F16" i="58"/>
  <c r="J15" i="58"/>
  <c r="H15" i="58"/>
  <c r="L15" i="58" s="1"/>
  <c r="F15" i="58"/>
  <c r="E35" i="58"/>
  <c r="E36" i="58" s="1"/>
  <c r="J27" i="56"/>
  <c r="H27" i="56"/>
  <c r="L27" i="56" s="1"/>
  <c r="F27" i="56"/>
  <c r="J26" i="56"/>
  <c r="H26" i="56"/>
  <c r="F26" i="56"/>
  <c r="J25" i="56"/>
  <c r="H25" i="56"/>
  <c r="L25" i="56" s="1"/>
  <c r="F25" i="56"/>
  <c r="J24" i="56"/>
  <c r="H24" i="56"/>
  <c r="F24" i="56"/>
  <c r="J23" i="56"/>
  <c r="H23" i="56"/>
  <c r="L23" i="56" s="1"/>
  <c r="F23" i="56"/>
  <c r="J22" i="56"/>
  <c r="H22" i="56"/>
  <c r="F22" i="56"/>
  <c r="J21" i="56"/>
  <c r="H21" i="56"/>
  <c r="L21" i="56" s="1"/>
  <c r="F21" i="56"/>
  <c r="J20" i="56"/>
  <c r="H20" i="56"/>
  <c r="F20" i="56"/>
  <c r="J19" i="56"/>
  <c r="H19" i="56"/>
  <c r="L19" i="56" s="1"/>
  <c r="F19" i="56"/>
  <c r="J18" i="56"/>
  <c r="H18" i="56"/>
  <c r="F18" i="56"/>
  <c r="J17" i="56"/>
  <c r="H17" i="56"/>
  <c r="L17" i="56" s="1"/>
  <c r="F17" i="56"/>
  <c r="J16" i="56"/>
  <c r="H16" i="56"/>
  <c r="F16" i="56"/>
  <c r="J15" i="56"/>
  <c r="H15" i="56"/>
  <c r="L15" i="56" s="1"/>
  <c r="F15" i="56"/>
  <c r="E35" i="56"/>
  <c r="J27" i="57"/>
  <c r="H27" i="57"/>
  <c r="L27" i="57" s="1"/>
  <c r="F27" i="57"/>
  <c r="J26" i="57"/>
  <c r="H26" i="57"/>
  <c r="F26" i="57"/>
  <c r="J25" i="57"/>
  <c r="H25" i="57"/>
  <c r="L25" i="57" s="1"/>
  <c r="F25" i="57"/>
  <c r="J24" i="57"/>
  <c r="H24" i="57"/>
  <c r="F24" i="57"/>
  <c r="J23" i="57"/>
  <c r="H23" i="57"/>
  <c r="L23" i="57" s="1"/>
  <c r="F23" i="57"/>
  <c r="J22" i="57"/>
  <c r="H22" i="57"/>
  <c r="F22" i="57"/>
  <c r="J21" i="57"/>
  <c r="H21" i="57"/>
  <c r="L21" i="57" s="1"/>
  <c r="F21" i="57"/>
  <c r="J20" i="57"/>
  <c r="H20" i="57"/>
  <c r="F20" i="57"/>
  <c r="J19" i="57"/>
  <c r="H19" i="57"/>
  <c r="L19" i="57" s="1"/>
  <c r="F19" i="57"/>
  <c r="J18" i="57"/>
  <c r="H18" i="57"/>
  <c r="F18" i="57"/>
  <c r="J17" i="57"/>
  <c r="H17" i="57"/>
  <c r="L17" i="57" s="1"/>
  <c r="F17" i="57"/>
  <c r="J16" i="57"/>
  <c r="H16" i="57"/>
  <c r="F16" i="57"/>
  <c r="L16" i="57" s="1"/>
  <c r="J15" i="57"/>
  <c r="H15" i="57"/>
  <c r="L15" i="57" s="1"/>
  <c r="F15" i="57"/>
  <c r="E35" i="57"/>
  <c r="J27" i="54"/>
  <c r="H27" i="54"/>
  <c r="L27" i="54" s="1"/>
  <c r="F27" i="54"/>
  <c r="J26" i="54"/>
  <c r="H26" i="54"/>
  <c r="F26" i="54"/>
  <c r="L26" i="54" s="1"/>
  <c r="J25" i="54"/>
  <c r="H25" i="54"/>
  <c r="L25" i="54" s="1"/>
  <c r="F25" i="54"/>
  <c r="J24" i="54"/>
  <c r="H24" i="54"/>
  <c r="F24" i="54"/>
  <c r="L24" i="54" s="1"/>
  <c r="J23" i="54"/>
  <c r="H23" i="54"/>
  <c r="L23" i="54" s="1"/>
  <c r="F23" i="54"/>
  <c r="J22" i="54"/>
  <c r="H22" i="54"/>
  <c r="F22" i="54"/>
  <c r="L22" i="54" s="1"/>
  <c r="J21" i="54"/>
  <c r="H21" i="54"/>
  <c r="L21" i="54" s="1"/>
  <c r="F21" i="54"/>
  <c r="J20" i="54"/>
  <c r="H20" i="54"/>
  <c r="F20" i="54"/>
  <c r="J19" i="54"/>
  <c r="H19" i="54"/>
  <c r="L19" i="54" s="1"/>
  <c r="F19" i="54"/>
  <c r="J18" i="54"/>
  <c r="H18" i="54"/>
  <c r="F18" i="54"/>
  <c r="J17" i="54"/>
  <c r="H17" i="54"/>
  <c r="L17" i="54" s="1"/>
  <c r="F17" i="54"/>
  <c r="J16" i="54"/>
  <c r="H16" i="54"/>
  <c r="F16" i="54"/>
  <c r="L16" i="54" s="1"/>
  <c r="J15" i="54"/>
  <c r="H15" i="54"/>
  <c r="L15" i="54" s="1"/>
  <c r="F15" i="54"/>
  <c r="E36" i="54"/>
  <c r="Q36" i="54" s="1"/>
  <c r="P36" i="54" s="1"/>
  <c r="H27" i="55"/>
  <c r="L27" i="55" s="1"/>
  <c r="F27" i="55"/>
  <c r="J26" i="55"/>
  <c r="H26" i="55"/>
  <c r="F26" i="55"/>
  <c r="H25" i="55"/>
  <c r="L25" i="55" s="1"/>
  <c r="F25" i="55"/>
  <c r="J24" i="55"/>
  <c r="H24" i="55"/>
  <c r="F24" i="55"/>
  <c r="H23" i="55"/>
  <c r="L23" i="55" s="1"/>
  <c r="F23" i="55"/>
  <c r="J22" i="55"/>
  <c r="H22" i="55"/>
  <c r="F22" i="55"/>
  <c r="H21" i="55"/>
  <c r="L21" i="55" s="1"/>
  <c r="F21" i="55"/>
  <c r="J20" i="55"/>
  <c r="H20" i="55"/>
  <c r="F20" i="55"/>
  <c r="L20" i="55" s="1"/>
  <c r="H19" i="55"/>
  <c r="L19" i="55" s="1"/>
  <c r="F19" i="55"/>
  <c r="J18" i="55"/>
  <c r="H18" i="55"/>
  <c r="F18" i="55"/>
  <c r="H17" i="55"/>
  <c r="L17" i="55" s="1"/>
  <c r="F17" i="55"/>
  <c r="J16" i="55"/>
  <c r="H16" i="55"/>
  <c r="F16" i="55"/>
  <c r="H15" i="55"/>
  <c r="L15" i="55" s="1"/>
  <c r="F15" i="55"/>
  <c r="J27" i="55"/>
  <c r="E36" i="56" l="1"/>
  <c r="Q35" i="56" s="1"/>
  <c r="O35" i="56"/>
  <c r="P35" i="56" s="1"/>
  <c r="E36" i="57"/>
  <c r="Q35" i="57" s="1"/>
  <c r="O35" i="57"/>
  <c r="L26" i="57"/>
  <c r="L26" i="56"/>
  <c r="L20" i="57"/>
  <c r="L16" i="56"/>
  <c r="L24" i="55"/>
  <c r="L22" i="55"/>
  <c r="L22" i="58"/>
  <c r="L24" i="58"/>
  <c r="L18" i="58"/>
  <c r="L16" i="58"/>
  <c r="L24" i="56"/>
  <c r="L22" i="56"/>
  <c r="L20" i="56"/>
  <c r="L18" i="56"/>
  <c r="L24" i="57"/>
  <c r="L22" i="57"/>
  <c r="L18" i="57"/>
  <c r="L20" i="54"/>
  <c r="L18" i="54"/>
  <c r="L26" i="55"/>
  <c r="L18" i="55"/>
  <c r="L16" i="55"/>
  <c r="E35" i="55"/>
  <c r="J15" i="55"/>
  <c r="J17" i="55"/>
  <c r="J19" i="55"/>
  <c r="J21" i="55"/>
  <c r="J23" i="55"/>
  <c r="J25" i="55"/>
  <c r="P35" i="57" l="1"/>
  <c r="E36" i="55"/>
  <c r="Q39" i="55" s="1"/>
  <c r="O39" i="55"/>
  <c r="J15" i="50"/>
  <c r="P39" i="55" l="1"/>
  <c r="H26" i="53"/>
  <c r="F26" i="53"/>
  <c r="H25" i="53"/>
  <c r="L25" i="53" s="1"/>
  <c r="F25" i="53"/>
  <c r="H24" i="53"/>
  <c r="L24" i="53" s="1"/>
  <c r="F24" i="53"/>
  <c r="H23" i="53"/>
  <c r="F23" i="53"/>
  <c r="H22" i="53"/>
  <c r="F22" i="53"/>
  <c r="H21" i="53"/>
  <c r="L21" i="53" s="1"/>
  <c r="F21" i="53"/>
  <c r="H20" i="53"/>
  <c r="F20" i="53"/>
  <c r="H19" i="53"/>
  <c r="F19" i="53"/>
  <c r="H18" i="53"/>
  <c r="F18" i="53"/>
  <c r="H17" i="53"/>
  <c r="F17" i="53"/>
  <c r="L17" i="53" s="1"/>
  <c r="H16" i="53"/>
  <c r="F16" i="53"/>
  <c r="H15" i="53"/>
  <c r="F15" i="53"/>
  <c r="J26" i="52"/>
  <c r="H26" i="52"/>
  <c r="F26" i="52"/>
  <c r="L26" i="52" s="1"/>
  <c r="H25" i="52"/>
  <c r="F25" i="52"/>
  <c r="H24" i="52"/>
  <c r="F24" i="52"/>
  <c r="L24" i="52" s="1"/>
  <c r="J23" i="52"/>
  <c r="H23" i="52"/>
  <c r="F23" i="52"/>
  <c r="H22" i="52"/>
  <c r="F22" i="52"/>
  <c r="H21" i="52"/>
  <c r="F21" i="52"/>
  <c r="J20" i="52"/>
  <c r="H20" i="52"/>
  <c r="F20" i="52"/>
  <c r="L20" i="52" s="1"/>
  <c r="H19" i="52"/>
  <c r="F19" i="52"/>
  <c r="L19" i="52" s="1"/>
  <c r="J18" i="52"/>
  <c r="H18" i="52"/>
  <c r="F18" i="52"/>
  <c r="H17" i="52"/>
  <c r="F17" i="52"/>
  <c r="H16" i="52"/>
  <c r="F16" i="52"/>
  <c r="L16" i="52" s="1"/>
  <c r="J15" i="52"/>
  <c r="H15" i="52"/>
  <c r="F15" i="52"/>
  <c r="E36" i="52"/>
  <c r="Q34" i="52" s="1"/>
  <c r="P34" i="52" s="1"/>
  <c r="E35" i="45"/>
  <c r="O35" i="45" s="1"/>
  <c r="L18" i="53" l="1"/>
  <c r="L15" i="53"/>
  <c r="L22" i="53"/>
  <c r="J21" i="52"/>
  <c r="L19" i="53"/>
  <c r="L26" i="53"/>
  <c r="J16" i="52"/>
  <c r="J24" i="52"/>
  <c r="L16" i="53"/>
  <c r="L23" i="53"/>
  <c r="J19" i="52"/>
  <c r="L20" i="53"/>
  <c r="J22" i="52"/>
  <c r="J17" i="52"/>
  <c r="L23" i="52"/>
  <c r="J25" i="52"/>
  <c r="E36" i="53"/>
  <c r="Q35" i="53" s="1"/>
  <c r="P35" i="53" s="1"/>
  <c r="J15" i="53"/>
  <c r="J16" i="53"/>
  <c r="J17" i="53"/>
  <c r="J18" i="53"/>
  <c r="J19" i="53"/>
  <c r="J20" i="53"/>
  <c r="J21" i="53"/>
  <c r="J22" i="53"/>
  <c r="J23" i="53"/>
  <c r="J24" i="53"/>
  <c r="J25" i="53"/>
  <c r="J26" i="53"/>
  <c r="L18" i="52"/>
  <c r="L22" i="52"/>
  <c r="L17" i="52"/>
  <c r="L21" i="52"/>
  <c r="L25" i="52"/>
  <c r="J26" i="51"/>
  <c r="H26" i="51"/>
  <c r="F26" i="51"/>
  <c r="J25" i="51"/>
  <c r="H25" i="51"/>
  <c r="F25" i="51"/>
  <c r="J24" i="51"/>
  <c r="H24" i="51"/>
  <c r="F24" i="51"/>
  <c r="J23" i="51"/>
  <c r="H23" i="51"/>
  <c r="F23" i="51"/>
  <c r="L23" i="51" s="1"/>
  <c r="J22" i="51"/>
  <c r="H22" i="51"/>
  <c r="F22" i="51"/>
  <c r="J21" i="51"/>
  <c r="H21" i="51"/>
  <c r="F21" i="51"/>
  <c r="J20" i="51"/>
  <c r="H20" i="51"/>
  <c r="F20" i="51"/>
  <c r="J19" i="51"/>
  <c r="H19" i="51"/>
  <c r="F19" i="51"/>
  <c r="J18" i="51"/>
  <c r="H18" i="51"/>
  <c r="F18" i="51"/>
  <c r="J17" i="51"/>
  <c r="H17" i="51"/>
  <c r="F17" i="51"/>
  <c r="J16" i="51"/>
  <c r="H16" i="51"/>
  <c r="F16" i="51"/>
  <c r="J15" i="51"/>
  <c r="H15" i="51"/>
  <c r="F15" i="51"/>
  <c r="L15" i="51" s="1"/>
  <c r="E36" i="50"/>
  <c r="Q37" i="50" s="1"/>
  <c r="P37" i="50" s="1"/>
  <c r="J26" i="50"/>
  <c r="H26" i="50"/>
  <c r="F26" i="50"/>
  <c r="J25" i="50"/>
  <c r="H25" i="50"/>
  <c r="F25" i="50"/>
  <c r="J24" i="50"/>
  <c r="H24" i="50"/>
  <c r="F24" i="50"/>
  <c r="J23" i="50"/>
  <c r="H23" i="50"/>
  <c r="F23" i="50"/>
  <c r="J22" i="50"/>
  <c r="H22" i="50"/>
  <c r="F22" i="50"/>
  <c r="J21" i="50"/>
  <c r="H21" i="50"/>
  <c r="F21" i="50"/>
  <c r="J20" i="50"/>
  <c r="H20" i="50"/>
  <c r="F20" i="50"/>
  <c r="J19" i="50"/>
  <c r="H19" i="50"/>
  <c r="F19" i="50"/>
  <c r="J18" i="50"/>
  <c r="H18" i="50"/>
  <c r="F18" i="50"/>
  <c r="J17" i="50"/>
  <c r="H17" i="50"/>
  <c r="F17" i="50"/>
  <c r="L17" i="50" s="1"/>
  <c r="J16" i="50"/>
  <c r="H16" i="50"/>
  <c r="F16" i="50"/>
  <c r="H15" i="50"/>
  <c r="F15" i="50"/>
  <c r="L15" i="50" s="1"/>
  <c r="J26" i="49"/>
  <c r="H26" i="49"/>
  <c r="F26" i="49"/>
  <c r="J25" i="49"/>
  <c r="H25" i="49"/>
  <c r="L25" i="49" s="1"/>
  <c r="F25" i="49"/>
  <c r="J24" i="49"/>
  <c r="H24" i="49"/>
  <c r="F24" i="49"/>
  <c r="J23" i="49"/>
  <c r="H23" i="49"/>
  <c r="F23" i="49"/>
  <c r="J22" i="49"/>
  <c r="H22" i="49"/>
  <c r="F22" i="49"/>
  <c r="J21" i="49"/>
  <c r="H21" i="49"/>
  <c r="L21" i="49" s="1"/>
  <c r="F21" i="49"/>
  <c r="J20" i="49"/>
  <c r="H20" i="49"/>
  <c r="F20" i="49"/>
  <c r="J19" i="49"/>
  <c r="H19" i="49"/>
  <c r="F19" i="49"/>
  <c r="J18" i="49"/>
  <c r="H18" i="49"/>
  <c r="F18" i="49"/>
  <c r="J17" i="49"/>
  <c r="H17" i="49"/>
  <c r="L17" i="49" s="1"/>
  <c r="F17" i="49"/>
  <c r="J16" i="49"/>
  <c r="H16" i="49"/>
  <c r="F16" i="49"/>
  <c r="J15" i="49"/>
  <c r="H15" i="49"/>
  <c r="F15" i="49"/>
  <c r="J26" i="48"/>
  <c r="H26" i="48"/>
  <c r="L26" i="48" s="1"/>
  <c r="F26" i="48"/>
  <c r="J25" i="48"/>
  <c r="H25" i="48"/>
  <c r="F25" i="48"/>
  <c r="J24" i="48"/>
  <c r="H24" i="48"/>
  <c r="F24" i="48"/>
  <c r="J23" i="48"/>
  <c r="H23" i="48"/>
  <c r="F23" i="48"/>
  <c r="J22" i="48"/>
  <c r="H22" i="48"/>
  <c r="L22" i="48" s="1"/>
  <c r="F22" i="48"/>
  <c r="J21" i="48"/>
  <c r="H21" i="48"/>
  <c r="F21" i="48"/>
  <c r="J20" i="48"/>
  <c r="H20" i="48"/>
  <c r="F20" i="48"/>
  <c r="J19" i="48"/>
  <c r="H19" i="48"/>
  <c r="F19" i="48"/>
  <c r="J18" i="48"/>
  <c r="H18" i="48"/>
  <c r="L18" i="48" s="1"/>
  <c r="F18" i="48"/>
  <c r="J17" i="48"/>
  <c r="H17" i="48"/>
  <c r="F17" i="48"/>
  <c r="J16" i="48"/>
  <c r="H16" i="48"/>
  <c r="F16" i="48"/>
  <c r="J15" i="48"/>
  <c r="H15" i="48"/>
  <c r="F15" i="48"/>
  <c r="E39" i="40"/>
  <c r="L17" i="51" l="1"/>
  <c r="L25" i="50"/>
  <c r="L23" i="50"/>
  <c r="L17" i="48"/>
  <c r="L21" i="48"/>
  <c r="L20" i="49"/>
  <c r="L19" i="50"/>
  <c r="L19" i="51"/>
  <c r="L25" i="48"/>
  <c r="L16" i="48"/>
  <c r="L24" i="48"/>
  <c r="L15" i="49"/>
  <c r="L23" i="49"/>
  <c r="L19" i="48"/>
  <c r="L18" i="49"/>
  <c r="L26" i="49"/>
  <c r="L22" i="50"/>
  <c r="L22" i="51"/>
  <c r="L16" i="49"/>
  <c r="L24" i="49"/>
  <c r="L20" i="48"/>
  <c r="L19" i="49"/>
  <c r="L23" i="48"/>
  <c r="L22" i="49"/>
  <c r="L18" i="50"/>
  <c r="L26" i="50"/>
  <c r="L18" i="51"/>
  <c r="L26" i="51"/>
  <c r="L16" i="51"/>
  <c r="L20" i="51"/>
  <c r="L24" i="51"/>
  <c r="L21" i="51"/>
  <c r="L25" i="51"/>
  <c r="L21" i="50"/>
  <c r="L16" i="50"/>
  <c r="L20" i="50"/>
  <c r="L24" i="50"/>
  <c r="E36" i="46"/>
  <c r="M41" i="46" s="1"/>
  <c r="L41" i="46" s="1"/>
  <c r="J28" i="46"/>
  <c r="H28" i="46"/>
  <c r="L28" i="46" s="1"/>
  <c r="F28" i="46"/>
  <c r="J27" i="46"/>
  <c r="H27" i="46"/>
  <c r="F27" i="46"/>
  <c r="J26" i="46"/>
  <c r="H26" i="46"/>
  <c r="F26" i="46"/>
  <c r="L26" i="46" s="1"/>
  <c r="J25" i="46"/>
  <c r="H25" i="46"/>
  <c r="F25" i="46"/>
  <c r="J24" i="46"/>
  <c r="H24" i="46"/>
  <c r="F24" i="46"/>
  <c r="J23" i="46"/>
  <c r="H23" i="46"/>
  <c r="L23" i="46" s="1"/>
  <c r="F23" i="46"/>
  <c r="J22" i="46"/>
  <c r="H22" i="46"/>
  <c r="F22" i="46"/>
  <c r="L22" i="46" s="1"/>
  <c r="J21" i="46"/>
  <c r="H21" i="46"/>
  <c r="F21" i="46"/>
  <c r="J20" i="46"/>
  <c r="H20" i="46"/>
  <c r="F20" i="46"/>
  <c r="L20" i="46" s="1"/>
  <c r="J19" i="46"/>
  <c r="H19" i="46"/>
  <c r="F19" i="46"/>
  <c r="L18" i="46"/>
  <c r="J18" i="46"/>
  <c r="H18" i="46"/>
  <c r="F18" i="46"/>
  <c r="J17" i="46"/>
  <c r="H17" i="46"/>
  <c r="F17" i="46"/>
  <c r="L17" i="46" s="1"/>
  <c r="J16" i="46"/>
  <c r="H16" i="46"/>
  <c r="F16" i="46"/>
  <c r="J15" i="46"/>
  <c r="H15" i="46"/>
  <c r="L15" i="46" s="1"/>
  <c r="F15" i="46"/>
  <c r="J27" i="47"/>
  <c r="H27" i="47"/>
  <c r="F27" i="47"/>
  <c r="J26" i="47"/>
  <c r="H26" i="47"/>
  <c r="F26" i="47"/>
  <c r="J25" i="47"/>
  <c r="H25" i="47"/>
  <c r="F25" i="47"/>
  <c r="J24" i="47"/>
  <c r="H24" i="47"/>
  <c r="F24" i="47"/>
  <c r="J23" i="47"/>
  <c r="H23" i="47"/>
  <c r="F23" i="47"/>
  <c r="J22" i="47"/>
  <c r="H22" i="47"/>
  <c r="F22" i="47"/>
  <c r="L22" i="47" s="1"/>
  <c r="J21" i="47"/>
  <c r="H21" i="47"/>
  <c r="F21" i="47"/>
  <c r="J20" i="47"/>
  <c r="H20" i="47"/>
  <c r="F20" i="47"/>
  <c r="J19" i="47"/>
  <c r="H19" i="47"/>
  <c r="F19" i="47"/>
  <c r="J18" i="47"/>
  <c r="H18" i="47"/>
  <c r="F18" i="47"/>
  <c r="L18" i="47" s="1"/>
  <c r="J17" i="47"/>
  <c r="H17" i="47"/>
  <c r="F17" i="47"/>
  <c r="J16" i="47"/>
  <c r="H16" i="47"/>
  <c r="F16" i="47"/>
  <c r="J15" i="47"/>
  <c r="H15" i="47"/>
  <c r="F15" i="47"/>
  <c r="E36" i="41"/>
  <c r="Q35" i="41" s="1"/>
  <c r="P35" i="41" s="1"/>
  <c r="J28" i="41"/>
  <c r="H28" i="41"/>
  <c r="F28" i="41"/>
  <c r="J27" i="41"/>
  <c r="H27" i="41"/>
  <c r="F27" i="41"/>
  <c r="J26" i="41"/>
  <c r="H26" i="41"/>
  <c r="F26" i="41"/>
  <c r="J25" i="41"/>
  <c r="H25" i="41"/>
  <c r="L25" i="41" s="1"/>
  <c r="F25" i="41"/>
  <c r="J24" i="41"/>
  <c r="H24" i="41"/>
  <c r="F24" i="41"/>
  <c r="L24" i="41" s="1"/>
  <c r="J23" i="41"/>
  <c r="H23" i="41"/>
  <c r="F23" i="41"/>
  <c r="J22" i="41"/>
  <c r="H22" i="41"/>
  <c r="F22" i="41"/>
  <c r="L22" i="41" s="1"/>
  <c r="J21" i="41"/>
  <c r="H21" i="41"/>
  <c r="L21" i="41" s="1"/>
  <c r="F21" i="41"/>
  <c r="J20" i="41"/>
  <c r="H20" i="41"/>
  <c r="F20" i="41"/>
  <c r="J19" i="41"/>
  <c r="H19" i="41"/>
  <c r="F19" i="41"/>
  <c r="J18" i="41"/>
  <c r="H18" i="41"/>
  <c r="F18" i="41"/>
  <c r="J17" i="41"/>
  <c r="H17" i="41"/>
  <c r="L17" i="41" s="1"/>
  <c r="F17" i="41"/>
  <c r="J16" i="41"/>
  <c r="H16" i="41"/>
  <c r="F16" i="41"/>
  <c r="J15" i="41"/>
  <c r="H15" i="41"/>
  <c r="F15" i="41"/>
  <c r="E36" i="42"/>
  <c r="Q33" i="42" s="1"/>
  <c r="P33" i="42" s="1"/>
  <c r="J27" i="42"/>
  <c r="H27" i="42"/>
  <c r="F27" i="42"/>
  <c r="J26" i="42"/>
  <c r="H26" i="42"/>
  <c r="F26" i="42"/>
  <c r="J25" i="42"/>
  <c r="H25" i="42"/>
  <c r="F25" i="42"/>
  <c r="J24" i="42"/>
  <c r="H24" i="42"/>
  <c r="F24" i="42"/>
  <c r="J23" i="42"/>
  <c r="H23" i="42"/>
  <c r="F23" i="42"/>
  <c r="J22" i="42"/>
  <c r="H22" i="42"/>
  <c r="F22" i="42"/>
  <c r="L22" i="42" s="1"/>
  <c r="J21" i="42"/>
  <c r="H21" i="42"/>
  <c r="F21" i="42"/>
  <c r="J20" i="42"/>
  <c r="H20" i="42"/>
  <c r="F20" i="42"/>
  <c r="J19" i="42"/>
  <c r="H19" i="42"/>
  <c r="F19" i="42"/>
  <c r="J18" i="42"/>
  <c r="H18" i="42"/>
  <c r="F18" i="42"/>
  <c r="L18" i="42" s="1"/>
  <c r="J17" i="42"/>
  <c r="H17" i="42"/>
  <c r="F17" i="42"/>
  <c r="J16" i="42"/>
  <c r="H16" i="42"/>
  <c r="F16" i="42"/>
  <c r="J15" i="42"/>
  <c r="H15" i="42"/>
  <c r="F15" i="42"/>
  <c r="E36" i="43"/>
  <c r="Q37" i="43" s="1"/>
  <c r="P37" i="43" s="1"/>
  <c r="J27" i="43"/>
  <c r="H27" i="43"/>
  <c r="F27" i="43"/>
  <c r="J26" i="43"/>
  <c r="H26" i="43"/>
  <c r="F26" i="43"/>
  <c r="J25" i="43"/>
  <c r="H25" i="43"/>
  <c r="F25" i="43"/>
  <c r="J24" i="43"/>
  <c r="H24" i="43"/>
  <c r="F24" i="43"/>
  <c r="J23" i="43"/>
  <c r="H23" i="43"/>
  <c r="F23" i="43"/>
  <c r="J22" i="43"/>
  <c r="H22" i="43"/>
  <c r="F22" i="43"/>
  <c r="J21" i="43"/>
  <c r="H21" i="43"/>
  <c r="F21" i="43"/>
  <c r="J20" i="43"/>
  <c r="H20" i="43"/>
  <c r="F20" i="43"/>
  <c r="J19" i="43"/>
  <c r="H19" i="43"/>
  <c r="F19" i="43"/>
  <c r="J18" i="43"/>
  <c r="H18" i="43"/>
  <c r="F18" i="43"/>
  <c r="L18" i="43" s="1"/>
  <c r="J17" i="43"/>
  <c r="H17" i="43"/>
  <c r="F17" i="43"/>
  <c r="J16" i="43"/>
  <c r="H16" i="43"/>
  <c r="F16" i="43"/>
  <c r="J15" i="43"/>
  <c r="H15" i="43"/>
  <c r="F15" i="43"/>
  <c r="E36" i="44"/>
  <c r="Q35" i="44" s="1"/>
  <c r="P35" i="44" s="1"/>
  <c r="J28" i="44"/>
  <c r="H28" i="44"/>
  <c r="F28" i="44"/>
  <c r="J27" i="44"/>
  <c r="H27" i="44"/>
  <c r="F27" i="44"/>
  <c r="J26" i="44"/>
  <c r="H26" i="44"/>
  <c r="F26" i="44"/>
  <c r="J25" i="44"/>
  <c r="H25" i="44"/>
  <c r="L25" i="44" s="1"/>
  <c r="F25" i="44"/>
  <c r="J24" i="44"/>
  <c r="H24" i="44"/>
  <c r="F24" i="44"/>
  <c r="J23" i="44"/>
  <c r="H23" i="44"/>
  <c r="F23" i="44"/>
  <c r="J22" i="44"/>
  <c r="H22" i="44"/>
  <c r="F22" i="44"/>
  <c r="J21" i="44"/>
  <c r="H21" i="44"/>
  <c r="L21" i="44" s="1"/>
  <c r="F21" i="44"/>
  <c r="J20" i="44"/>
  <c r="H20" i="44"/>
  <c r="F20" i="44"/>
  <c r="J19" i="44"/>
  <c r="H19" i="44"/>
  <c r="F19" i="44"/>
  <c r="J18" i="44"/>
  <c r="H18" i="44"/>
  <c r="F18" i="44"/>
  <c r="J17" i="44"/>
  <c r="H17" i="44"/>
  <c r="L17" i="44" s="1"/>
  <c r="F17" i="44"/>
  <c r="J16" i="44"/>
  <c r="H16" i="44"/>
  <c r="F16" i="44"/>
  <c r="J15" i="44"/>
  <c r="H15" i="44"/>
  <c r="F15" i="44"/>
  <c r="E36" i="45"/>
  <c r="Q35" i="45" s="1"/>
  <c r="P35" i="45" s="1"/>
  <c r="J28" i="45"/>
  <c r="H28" i="45"/>
  <c r="F28" i="45"/>
  <c r="J27" i="45"/>
  <c r="H27" i="45"/>
  <c r="F27" i="45"/>
  <c r="L27" i="45" s="1"/>
  <c r="J26" i="45"/>
  <c r="H26" i="45"/>
  <c r="F26" i="45"/>
  <c r="J25" i="45"/>
  <c r="H25" i="45"/>
  <c r="F25" i="45"/>
  <c r="L25" i="45" s="1"/>
  <c r="J24" i="45"/>
  <c r="H24" i="45"/>
  <c r="F24" i="45"/>
  <c r="J23" i="45"/>
  <c r="H23" i="45"/>
  <c r="F23" i="45"/>
  <c r="L23" i="45" s="1"/>
  <c r="J22" i="45"/>
  <c r="H22" i="45"/>
  <c r="F22" i="45"/>
  <c r="J21" i="45"/>
  <c r="H21" i="45"/>
  <c r="F21" i="45"/>
  <c r="L21" i="45" s="1"/>
  <c r="J20" i="45"/>
  <c r="H20" i="45"/>
  <c r="F20" i="45"/>
  <c r="L20" i="45" s="1"/>
  <c r="J19" i="45"/>
  <c r="H19" i="45"/>
  <c r="F19" i="45"/>
  <c r="L19" i="45" s="1"/>
  <c r="J18" i="45"/>
  <c r="H18" i="45"/>
  <c r="F18" i="45"/>
  <c r="J17" i="45"/>
  <c r="H17" i="45"/>
  <c r="F17" i="45"/>
  <c r="L17" i="45" s="1"/>
  <c r="J16" i="45"/>
  <c r="H16" i="45"/>
  <c r="F16" i="45"/>
  <c r="J15" i="45"/>
  <c r="H15" i="45"/>
  <c r="F15" i="45"/>
  <c r="L15" i="45" s="1"/>
  <c r="L15" i="43" l="1"/>
  <c r="L15" i="42"/>
  <c r="L23" i="42"/>
  <c r="L19" i="47"/>
  <c r="L15" i="41"/>
  <c r="L23" i="41"/>
  <c r="L27" i="42"/>
  <c r="L15" i="47"/>
  <c r="L27" i="46"/>
  <c r="L23" i="44"/>
  <c r="L19" i="41"/>
  <c r="L27" i="41"/>
  <c r="L25" i="46"/>
  <c r="L23" i="43"/>
  <c r="L27" i="47"/>
  <c r="L21" i="46"/>
  <c r="L19" i="43"/>
  <c r="L27" i="43"/>
  <c r="L19" i="42"/>
  <c r="L23" i="47"/>
  <c r="L15" i="44"/>
  <c r="L17" i="43"/>
  <c r="L25" i="43"/>
  <c r="L17" i="42"/>
  <c r="L25" i="42"/>
  <c r="L16" i="47"/>
  <c r="L21" i="47"/>
  <c r="L16" i="46"/>
  <c r="L19" i="44"/>
  <c r="L27" i="44"/>
  <c r="L19" i="46"/>
  <c r="L18" i="45"/>
  <c r="L21" i="43"/>
  <c r="L21" i="42"/>
  <c r="L24" i="42"/>
  <c r="L17" i="47"/>
  <c r="L20" i="47"/>
  <c r="L25" i="47"/>
  <c r="L24" i="46"/>
  <c r="L28" i="44"/>
  <c r="L26" i="45"/>
  <c r="L26" i="43"/>
  <c r="L28" i="45"/>
  <c r="L24" i="45"/>
  <c r="L22" i="45"/>
  <c r="L16" i="45"/>
  <c r="L16" i="44"/>
  <c r="L18" i="44"/>
  <c r="L20" i="44"/>
  <c r="L22" i="44"/>
  <c r="L24" i="44"/>
  <c r="L26" i="44"/>
  <c r="L20" i="41"/>
  <c r="L28" i="41"/>
  <c r="L26" i="41"/>
  <c r="L18" i="41"/>
  <c r="L16" i="41"/>
  <c r="L26" i="42"/>
  <c r="L20" i="42"/>
  <c r="L16" i="42"/>
  <c r="L24" i="43"/>
  <c r="L22" i="43"/>
  <c r="L20" i="43"/>
  <c r="L16" i="43"/>
  <c r="L26" i="47"/>
  <c r="L24" i="47"/>
  <c r="E36" i="40"/>
  <c r="P34" i="40" s="1"/>
  <c r="J26" i="40"/>
  <c r="H26" i="40"/>
  <c r="F26" i="40"/>
  <c r="J25" i="40"/>
  <c r="H25" i="40"/>
  <c r="F25" i="40"/>
  <c r="J24" i="40"/>
  <c r="H24" i="40"/>
  <c r="F24" i="40"/>
  <c r="J23" i="40"/>
  <c r="H23" i="40"/>
  <c r="F23" i="40"/>
  <c r="J22" i="40"/>
  <c r="H22" i="40"/>
  <c r="F22" i="40"/>
  <c r="J21" i="40"/>
  <c r="H21" i="40"/>
  <c r="F21" i="40"/>
  <c r="J20" i="40"/>
  <c r="H20" i="40"/>
  <c r="F20" i="40"/>
  <c r="J19" i="40"/>
  <c r="H19" i="40"/>
  <c r="L19" i="40" s="1"/>
  <c r="F19" i="40"/>
  <c r="J18" i="40"/>
  <c r="H18" i="40"/>
  <c r="F18" i="40"/>
  <c r="L18" i="40" s="1"/>
  <c r="J17" i="40"/>
  <c r="H17" i="40"/>
  <c r="F17" i="40"/>
  <c r="J16" i="40"/>
  <c r="H16" i="40"/>
  <c r="F16" i="40"/>
  <c r="L16" i="40" s="1"/>
  <c r="J15" i="40"/>
  <c r="H15" i="40"/>
  <c r="F15" i="40"/>
  <c r="E36" i="39"/>
  <c r="Q35" i="39" s="1"/>
  <c r="P35" i="39" s="1"/>
  <c r="J26" i="39"/>
  <c r="H26" i="39"/>
  <c r="F26" i="39"/>
  <c r="J25" i="39"/>
  <c r="H25" i="39"/>
  <c r="F25" i="39"/>
  <c r="J24" i="39"/>
  <c r="H24" i="39"/>
  <c r="F24" i="39"/>
  <c r="J23" i="39"/>
  <c r="H23" i="39"/>
  <c r="L23" i="39" s="1"/>
  <c r="F23" i="39"/>
  <c r="J22" i="39"/>
  <c r="H22" i="39"/>
  <c r="F22" i="39"/>
  <c r="J21" i="39"/>
  <c r="H21" i="39"/>
  <c r="F21" i="39"/>
  <c r="J20" i="39"/>
  <c r="H20" i="39"/>
  <c r="F20" i="39"/>
  <c r="L20" i="39" s="1"/>
  <c r="J19" i="39"/>
  <c r="H19" i="39"/>
  <c r="F19" i="39"/>
  <c r="J18" i="39"/>
  <c r="H18" i="39"/>
  <c r="F18" i="39"/>
  <c r="J17" i="39"/>
  <c r="H17" i="39"/>
  <c r="F17" i="39"/>
  <c r="J16" i="39"/>
  <c r="H16" i="39"/>
  <c r="F16" i="39"/>
  <c r="L16" i="39" s="1"/>
  <c r="J15" i="39"/>
  <c r="H15" i="39"/>
  <c r="L15" i="39" s="1"/>
  <c r="F15" i="39"/>
  <c r="L17" i="39" l="1"/>
  <c r="L25" i="39"/>
  <c r="L17" i="40"/>
  <c r="L25" i="40"/>
  <c r="L15" i="40"/>
  <c r="L23" i="40"/>
  <c r="L21" i="40"/>
  <c r="L21" i="39"/>
  <c r="L19" i="39"/>
  <c r="L22" i="39"/>
  <c r="L20" i="40"/>
  <c r="L24" i="40"/>
  <c r="L26" i="40"/>
  <c r="L22" i="40"/>
  <c r="L26" i="39"/>
  <c r="L24" i="39"/>
  <c r="L18" i="39"/>
  <c r="J19" i="37" l="1"/>
  <c r="E36" i="38"/>
  <c r="Q36" i="38" s="1"/>
  <c r="P36" i="38" s="1"/>
  <c r="J26" i="38"/>
  <c r="H26" i="38"/>
  <c r="F26" i="38"/>
  <c r="J25" i="38"/>
  <c r="H25" i="38"/>
  <c r="L25" i="38" s="1"/>
  <c r="F25" i="38"/>
  <c r="J24" i="38"/>
  <c r="H24" i="38"/>
  <c r="F24" i="38"/>
  <c r="L24" i="38" s="1"/>
  <c r="J23" i="38"/>
  <c r="H23" i="38"/>
  <c r="F23" i="38"/>
  <c r="J22" i="38"/>
  <c r="H22" i="38"/>
  <c r="F22" i="38"/>
  <c r="J21" i="38"/>
  <c r="H21" i="38"/>
  <c r="L21" i="38" s="1"/>
  <c r="F21" i="38"/>
  <c r="J20" i="38"/>
  <c r="H20" i="38"/>
  <c r="F20" i="38"/>
  <c r="J19" i="38"/>
  <c r="H19" i="38"/>
  <c r="F19" i="38"/>
  <c r="J18" i="38"/>
  <c r="H18" i="38"/>
  <c r="F18" i="38"/>
  <c r="J17" i="38"/>
  <c r="H17" i="38"/>
  <c r="L17" i="38" s="1"/>
  <c r="F17" i="38"/>
  <c r="J16" i="38"/>
  <c r="H16" i="38"/>
  <c r="F16" i="38"/>
  <c r="L16" i="38" s="1"/>
  <c r="J15" i="38"/>
  <c r="H15" i="38"/>
  <c r="F15" i="38"/>
  <c r="E36" i="37"/>
  <c r="J27" i="37"/>
  <c r="H27" i="37"/>
  <c r="F27" i="37"/>
  <c r="J26" i="37"/>
  <c r="H26" i="37"/>
  <c r="F26" i="37"/>
  <c r="J25" i="37"/>
  <c r="H25" i="37"/>
  <c r="L25" i="37" s="1"/>
  <c r="F25" i="37"/>
  <c r="J24" i="37"/>
  <c r="H24" i="37"/>
  <c r="F24" i="37"/>
  <c r="J23" i="37"/>
  <c r="H23" i="37"/>
  <c r="F23" i="37"/>
  <c r="J22" i="37"/>
  <c r="H22" i="37"/>
  <c r="F22" i="37"/>
  <c r="L22" i="37" s="1"/>
  <c r="J21" i="37"/>
  <c r="H21" i="37"/>
  <c r="L21" i="37" s="1"/>
  <c r="F21" i="37"/>
  <c r="J20" i="37"/>
  <c r="H20" i="37"/>
  <c r="F20" i="37"/>
  <c r="H19" i="37"/>
  <c r="F19" i="37"/>
  <c r="J18" i="37"/>
  <c r="H18" i="37"/>
  <c r="F18" i="37"/>
  <c r="J17" i="37"/>
  <c r="H17" i="37"/>
  <c r="F17" i="37"/>
  <c r="J16" i="37"/>
  <c r="H16" i="37"/>
  <c r="F16" i="37"/>
  <c r="H15" i="37"/>
  <c r="F15" i="37"/>
  <c r="L15" i="37" s="1"/>
  <c r="O22" i="37" l="1"/>
  <c r="O17" i="37"/>
  <c r="O20" i="37"/>
  <c r="L23" i="37"/>
  <c r="L15" i="38"/>
  <c r="L18" i="38"/>
  <c r="L23" i="38"/>
  <c r="L17" i="37"/>
  <c r="O25" i="37"/>
  <c r="L18" i="37"/>
  <c r="O23" i="37"/>
  <c r="O26" i="37"/>
  <c r="O18" i="37"/>
  <c r="O24" i="37"/>
  <c r="L27" i="37"/>
  <c r="L19" i="38"/>
  <c r="O19" i="37"/>
  <c r="O21" i="37"/>
  <c r="O16" i="37"/>
  <c r="L19" i="37"/>
  <c r="O27" i="37"/>
  <c r="L22" i="38"/>
  <c r="L26" i="38"/>
  <c r="L20" i="37"/>
  <c r="L20" i="38"/>
  <c r="L26" i="37"/>
  <c r="L24" i="37"/>
  <c r="L16" i="37"/>
  <c r="J30" i="28" l="1"/>
  <c r="R30" i="28" s="1"/>
  <c r="H30" i="28"/>
  <c r="F30" i="28"/>
  <c r="L30" i="28" s="1"/>
  <c r="L29" i="28"/>
  <c r="J29" i="28"/>
  <c r="R29" i="28" s="1"/>
  <c r="H29" i="28"/>
  <c r="F29" i="28"/>
  <c r="R28" i="28"/>
  <c r="L28" i="28"/>
  <c r="J28" i="28"/>
  <c r="H28" i="28"/>
  <c r="F28" i="28"/>
  <c r="R27" i="28"/>
  <c r="J27" i="28"/>
  <c r="H27" i="28"/>
  <c r="F27" i="28"/>
  <c r="L27" i="28" s="1"/>
  <c r="J26" i="28"/>
  <c r="R26" i="28" s="1"/>
  <c r="H26" i="28"/>
  <c r="L26" i="28" s="1"/>
  <c r="F26" i="28"/>
  <c r="L25" i="28"/>
  <c r="J25" i="28"/>
  <c r="R25" i="28" s="1"/>
  <c r="H25" i="28"/>
  <c r="F25" i="28"/>
  <c r="R24" i="28"/>
  <c r="L24" i="28"/>
  <c r="J24" i="28"/>
  <c r="H24" i="28"/>
  <c r="F24" i="28"/>
  <c r="R23" i="28"/>
  <c r="J23" i="28"/>
  <c r="H23" i="28"/>
  <c r="F23" i="28"/>
  <c r="L23" i="28" s="1"/>
  <c r="J22" i="28"/>
  <c r="R22" i="28" s="1"/>
  <c r="H22" i="28"/>
  <c r="F22" i="28"/>
  <c r="L22" i="28" s="1"/>
  <c r="L21" i="28"/>
  <c r="J21" i="28"/>
  <c r="R21" i="28" s="1"/>
  <c r="H21" i="28"/>
  <c r="F21" i="28"/>
  <c r="R20" i="28"/>
  <c r="L20" i="28"/>
  <c r="J20" i="28"/>
  <c r="H20" i="28"/>
  <c r="F20" i="28"/>
  <c r="R19" i="28"/>
  <c r="J19" i="28"/>
  <c r="H19" i="28"/>
  <c r="F19" i="28"/>
  <c r="L19" i="28" s="1"/>
  <c r="J18" i="28"/>
  <c r="R18" i="28" s="1"/>
  <c r="H18" i="28"/>
  <c r="L18" i="28" s="1"/>
  <c r="F18" i="28"/>
  <c r="L17" i="28"/>
  <c r="J17" i="28"/>
  <c r="R17" i="28" s="1"/>
  <c r="H17" i="28"/>
  <c r="F17" i="28"/>
  <c r="R16" i="28"/>
  <c r="L16" i="28"/>
  <c r="J16" i="28"/>
  <c r="H16" i="28"/>
  <c r="F16" i="28"/>
  <c r="R15" i="28"/>
  <c r="J15" i="28"/>
  <c r="H15" i="28"/>
  <c r="F15" i="28"/>
  <c r="L15" i="28" s="1"/>
  <c r="J30" i="35"/>
  <c r="R30" i="35" s="1"/>
  <c r="H30" i="35"/>
  <c r="F30" i="35"/>
  <c r="L30" i="35" s="1"/>
  <c r="L29" i="35"/>
  <c r="J29" i="35"/>
  <c r="R29" i="35" s="1"/>
  <c r="H29" i="35"/>
  <c r="F29" i="35"/>
  <c r="R28" i="35"/>
  <c r="L28" i="35"/>
  <c r="J28" i="35"/>
  <c r="H28" i="35"/>
  <c r="F28" i="35"/>
  <c r="R27" i="35"/>
  <c r="J27" i="35"/>
  <c r="H27" i="35"/>
  <c r="F27" i="35"/>
  <c r="L27" i="35" s="1"/>
  <c r="J26" i="35"/>
  <c r="R26" i="35" s="1"/>
  <c r="H26" i="35"/>
  <c r="F26" i="35"/>
  <c r="L26" i="35" s="1"/>
  <c r="L25" i="35"/>
  <c r="J25" i="35"/>
  <c r="R25" i="35" s="1"/>
  <c r="H25" i="35"/>
  <c r="F25" i="35"/>
  <c r="R24" i="35"/>
  <c r="L24" i="35"/>
  <c r="J24" i="35"/>
  <c r="H24" i="35"/>
  <c r="F24" i="35"/>
  <c r="R23" i="35"/>
  <c r="J23" i="35"/>
  <c r="H23" i="35"/>
  <c r="F23" i="35"/>
  <c r="L23" i="35" s="1"/>
  <c r="J22" i="35"/>
  <c r="R22" i="35" s="1"/>
  <c r="H22" i="35"/>
  <c r="F22" i="35"/>
  <c r="L22" i="35" s="1"/>
  <c r="L21" i="35"/>
  <c r="J21" i="35"/>
  <c r="R21" i="35" s="1"/>
  <c r="H21" i="35"/>
  <c r="F21" i="35"/>
  <c r="R20" i="35"/>
  <c r="L20" i="35"/>
  <c r="J20" i="35"/>
  <c r="H20" i="35"/>
  <c r="F20" i="35"/>
  <c r="R19" i="35"/>
  <c r="J19" i="35"/>
  <c r="H19" i="35"/>
  <c r="F19" i="35"/>
  <c r="L19" i="35" s="1"/>
  <c r="J18" i="35"/>
  <c r="R18" i="35" s="1"/>
  <c r="H18" i="35"/>
  <c r="F18" i="35"/>
  <c r="L18" i="35" s="1"/>
  <c r="L17" i="35"/>
  <c r="J17" i="35"/>
  <c r="R17" i="35" s="1"/>
  <c r="H17" i="35"/>
  <c r="F17" i="35"/>
  <c r="R16" i="35"/>
  <c r="L16" i="35"/>
  <c r="J16" i="35"/>
  <c r="H16" i="35"/>
  <c r="F16" i="35"/>
  <c r="R15" i="35"/>
  <c r="J15" i="35"/>
  <c r="H15" i="35"/>
  <c r="F15" i="35"/>
  <c r="L15" i="35" s="1"/>
  <c r="B8" i="1"/>
  <c r="B9" i="1" s="1"/>
  <c r="B10" i="1" s="1"/>
  <c r="B11" i="1" s="1"/>
  <c r="B12" i="1" s="1"/>
  <c r="B13" i="1" s="1"/>
  <c r="B7" i="1"/>
  <c r="A6" i="1" s="1"/>
  <c r="E36" i="47"/>
  <c r="Q37" i="47" s="1"/>
  <c r="P37" i="47" s="1"/>
  <c r="B15" i="1" l="1"/>
  <c r="A14" i="1"/>
</calcChain>
</file>

<file path=xl/comments1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10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11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12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13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14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15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16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17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18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19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2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20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21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22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23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24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25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26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27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28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29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3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30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31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32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33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34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35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36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37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38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39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4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40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41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42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43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44.xml><?xml version="1.0" encoding="utf-8"?>
<comments xmlns="http://schemas.openxmlformats.org/spreadsheetml/2006/main">
  <authors>
    <author>rjacoby</author>
  </authors>
  <commentList>
    <comment ref="K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M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Q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45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46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47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48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49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5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50.xml><?xml version="1.0" encoding="utf-8"?>
<comments xmlns="http://schemas.openxmlformats.org/spreadsheetml/2006/main">
  <authors>
    <author>rjacoby</author>
  </authors>
  <commentList>
    <comment ref="A3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Experimental data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Interpolated value</t>
        </r>
      </text>
    </comment>
    <comment ref="A14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Interpolated value</t>
        </r>
      </text>
    </comment>
  </commentList>
</comments>
</file>

<file path=xl/comments51.xml><?xml version="1.0" encoding="utf-8"?>
<comments xmlns="http://schemas.openxmlformats.org/spreadsheetml/2006/main">
  <authors>
    <author>rjacoby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Calculated using: 
1millipoise= 
1.019716e-6 g-s/cm2</t>
        </r>
      </text>
    </comment>
  </commentList>
</comments>
</file>

<file path=xl/comments52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  <comment ref="P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53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  <comment ref="P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6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7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8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comments9.xml><?xml version="1.0" encoding="utf-8"?>
<comments xmlns="http://schemas.openxmlformats.org/spreadsheetml/2006/main">
  <authors>
    <author>rjacoby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viscosity data (see viscosity sheet).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 used is trendline of hydrometer calibration data solved for depth (see hydrom. Cali. Sheet).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rjacoby:</t>
        </r>
        <r>
          <rPr>
            <sz val="8"/>
            <color indexed="81"/>
            <rFont val="Tahoma"/>
            <family val="2"/>
          </rPr>
          <t xml:space="preserve">
Equations 2.5 &amp; 2.6 of Das*</t>
        </r>
      </text>
    </comment>
  </commentList>
</comments>
</file>

<file path=xl/sharedStrings.xml><?xml version="1.0" encoding="utf-8"?>
<sst xmlns="http://schemas.openxmlformats.org/spreadsheetml/2006/main" count="4062" uniqueCount="256">
  <si>
    <r>
      <t>(g-s/cm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</si>
  <si>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grain density change</t>
  </si>
  <si>
    <t>normalization</t>
  </si>
  <si>
    <t>4H-4</t>
  </si>
  <si>
    <t xml:space="preserve"> </t>
  </si>
  <si>
    <t>102 cm</t>
    <phoneticPr fontId="14" type="noConversion"/>
  </si>
  <si>
    <t>Measured Dispersing Agent Mass:</t>
    <phoneticPr fontId="14" type="noConversion"/>
  </si>
  <si>
    <t>Hydrometer Analysis</t>
    <phoneticPr fontId="14" type="noConversion"/>
  </si>
  <si>
    <t>Effective Depth, Hr (cm)</t>
  </si>
  <si>
    <t>Hydrometer Reading, R'h (g/L)</t>
  </si>
  <si>
    <t>Data from Lamb table A-3</t>
  </si>
  <si>
    <t>Temperature, T (°C)</t>
  </si>
  <si>
    <t>Viscosity, η (millipoise)</t>
  </si>
  <si>
    <r>
      <t>Viscosity, η (g-s/cm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</si>
  <si>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Project:</t>
  </si>
  <si>
    <t>Boring:</t>
  </si>
  <si>
    <t>Sample:</t>
  </si>
  <si>
    <t>Location:</t>
  </si>
  <si>
    <t>ODP Leg 308</t>
  </si>
  <si>
    <t>Assumed Specific Gravity:</t>
  </si>
  <si>
    <t>Measured Dry Sample Mass:</t>
  </si>
  <si>
    <t>Measured Dispersing Aggent Mass:</t>
  </si>
  <si>
    <t>151H Fisher Brand</t>
  </si>
  <si>
    <t>Hydrometer</t>
  </si>
  <si>
    <t>Type:</t>
  </si>
  <si>
    <t>Number:</t>
  </si>
  <si>
    <t>Volume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</si>
  <si>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</si>
  <si>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</si>
  <si>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Meniscus =</t>
  </si>
  <si>
    <t>Test Number:</t>
  </si>
  <si>
    <t>Tested by:</t>
  </si>
  <si>
    <t>Test Date:</t>
  </si>
  <si>
    <t>Measurements</t>
  </si>
  <si>
    <t>Elapsed Time</t>
  </si>
  <si>
    <t>Susp'n Reading</t>
  </si>
  <si>
    <t>Water + Disp'nt Reading</t>
  </si>
  <si>
    <t xml:space="preserve">Temp. </t>
  </si>
  <si>
    <t>(min.)</t>
  </si>
  <si>
    <t>g/L</t>
  </si>
  <si>
    <t>(g/L)</t>
  </si>
  <si>
    <t>(°C)</t>
  </si>
  <si>
    <t>Constants</t>
  </si>
  <si>
    <t>Results</t>
  </si>
  <si>
    <t>Viscosity</t>
  </si>
  <si>
    <t>Effective Depth</t>
  </si>
  <si>
    <t>% Finer</t>
  </si>
  <si>
    <t>Diameter</t>
  </si>
  <si>
    <t>(cm)</t>
  </si>
  <si>
    <r>
      <t>(g-s/cm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</si>
  <si>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(%)</t>
  </si>
  <si>
    <t>(mm)</t>
  </si>
  <si>
    <t>Remarks/Comments:</t>
  </si>
  <si>
    <t>Hydrometer Analysis</t>
  </si>
  <si>
    <t>Hydrometer calibration: Procedure from table 7.5-"Procedure for Calibration of a Hydrometer"    Lewis, D. W., and McConchie, D. M., Analytical Sedimentology, Chapman &amp; Hall, NY, NY, 1994.</t>
  </si>
  <si>
    <t>Hexametaphosphate</t>
  </si>
  <si>
    <t xml:space="preserve"> in sample dry mass</t>
  </si>
  <si>
    <r>
      <t>•</t>
    </r>
    <r>
      <rPr>
        <sz val="10"/>
        <rFont val="Arial"/>
        <family val="2"/>
      </rPr>
      <t xml:space="preserve">Dispersing agent: Sodium </t>
    </r>
  </si>
  <si>
    <r>
      <t>•</t>
    </r>
    <r>
      <rPr>
        <sz val="10"/>
        <rFont val="Arial"/>
        <family val="2"/>
      </rPr>
      <t>Dispersing agent not included</t>
    </r>
  </si>
  <si>
    <t>g</t>
  </si>
  <si>
    <t>cm</t>
  </si>
  <si>
    <r>
      <t>cm</t>
    </r>
    <r>
      <rPr>
        <vertAlign val="superscript"/>
        <sz val="10"/>
        <rFont val="Arial"/>
        <family val="2"/>
      </rPr>
      <t>3</t>
    </r>
  </si>
  <si>
    <t>Sieve Data</t>
  </si>
  <si>
    <r>
      <t>(wet sieved at 62.5</t>
    </r>
    <r>
      <rPr>
        <sz val="10"/>
        <rFont val="Arial"/>
        <family val="2"/>
      </rPr>
      <t>μ</t>
    </r>
    <r>
      <rPr>
        <sz val="10"/>
        <rFont val="Arial"/>
        <family val="2"/>
      </rPr>
      <t>m)</t>
    </r>
  </si>
  <si>
    <t>Interpolated value at silt/sand boundary (2μm)</t>
  </si>
  <si>
    <t>Mass retained on sieve (grams):</t>
  </si>
  <si>
    <r>
      <t xml:space="preserve">Diameter </t>
    </r>
    <r>
      <rPr>
        <sz val="8"/>
        <rFont val="Arial"/>
        <family val="2"/>
      </rPr>
      <t>(mm)</t>
    </r>
  </si>
  <si>
    <t>Sand-% of dry mass:</t>
  </si>
  <si>
    <t>% passing 0.0625 mm:</t>
  </si>
  <si>
    <t>GS005</t>
  </si>
  <si>
    <t>DES,JS,RDS</t>
  </si>
  <si>
    <t>51.2mbsf</t>
  </si>
  <si>
    <t>Standard</t>
  </si>
  <si>
    <t>Kumano 338-C0021</t>
  </si>
  <si>
    <t>ZTM</t>
  </si>
  <si>
    <t>Kumano 338 C0021</t>
  </si>
  <si>
    <t>10H-2</t>
  </si>
  <si>
    <t>13T-1</t>
  </si>
  <si>
    <t>12H-6</t>
  </si>
  <si>
    <t>8H-5</t>
  </si>
  <si>
    <t>9H-1</t>
  </si>
  <si>
    <t>9H-8</t>
  </si>
  <si>
    <t>10H-5</t>
  </si>
  <si>
    <t>11H-1</t>
  </si>
  <si>
    <t>11H-5</t>
  </si>
  <si>
    <t>12H-4</t>
  </si>
  <si>
    <t>drying pan tare: 504.29g; dry mass+pan: 537.06</t>
  </si>
  <si>
    <t>dry soil mass:</t>
  </si>
  <si>
    <t>drying pan tare: 501.59, dry soil mass +pan: 535.57g</t>
  </si>
  <si>
    <t>C0021</t>
  </si>
  <si>
    <t>7H_9_69-71</t>
  </si>
  <si>
    <t>8H-5_69-71</t>
  </si>
  <si>
    <t>147.18mbsf</t>
  </si>
  <si>
    <t>141.76mbsf</t>
  </si>
  <si>
    <t>136.35 mbsf</t>
  </si>
  <si>
    <t>155.54mbsf</t>
  </si>
  <si>
    <t>10H-2_53-55</t>
  </si>
  <si>
    <t>10H-5_59-61</t>
  </si>
  <si>
    <t>160.23mbsf</t>
  </si>
  <si>
    <t>11H-1_74-76</t>
  </si>
  <si>
    <t>165.24mbsf</t>
  </si>
  <si>
    <t>11H-5_59-61</t>
  </si>
  <si>
    <t>169.93mbsf</t>
  </si>
  <si>
    <t>12H-4_59-61</t>
  </si>
  <si>
    <t>12H-6_59_61</t>
  </si>
  <si>
    <t>174.06mbsf</t>
  </si>
  <si>
    <t>13T-1_73-75</t>
  </si>
  <si>
    <t>176.23mbsf</t>
  </si>
  <si>
    <t>7H-6_69-71</t>
  </si>
  <si>
    <t>132.11 mbsf</t>
  </si>
  <si>
    <t>DES</t>
  </si>
  <si>
    <t>8H-3_69-71</t>
  </si>
  <si>
    <t>138.93mbsf</t>
  </si>
  <si>
    <t>8H-7</t>
  </si>
  <si>
    <t>144.62mbsf</t>
  </si>
  <si>
    <t>9H-5</t>
  </si>
  <si>
    <t>9H-5_68-70</t>
  </si>
  <si>
    <t>drying pan 3 (490.19g); dry mass plus pan (519.98)</t>
  </si>
  <si>
    <t>10H-9</t>
  </si>
  <si>
    <t>10H-9_59-61</t>
  </si>
  <si>
    <t>162.94mbsf</t>
  </si>
  <si>
    <t>11H-3</t>
  </si>
  <si>
    <t>11H-3_74-76</t>
  </si>
  <si>
    <t>167.92mbsf</t>
  </si>
  <si>
    <t>dry mass= (-)</t>
  </si>
  <si>
    <t>normalized</t>
  </si>
  <si>
    <t>3H-2</t>
  </si>
  <si>
    <t>90.285 mbsf</t>
  </si>
  <si>
    <t>3H-6</t>
  </si>
  <si>
    <t>93.985 mbsf</t>
  </si>
  <si>
    <t>12H-3</t>
  </si>
  <si>
    <t>13T-1 (31-33)</t>
  </si>
  <si>
    <t xml:space="preserve">13T-1 </t>
  </si>
  <si>
    <t>175.81mbsf</t>
  </si>
  <si>
    <t>12H-4 (74-76)</t>
  </si>
  <si>
    <t>Dry sample mass: Drying pan # 1 (501.6g); Dry sample + pan = 536.97</t>
  </si>
  <si>
    <t>8H-3</t>
  </si>
  <si>
    <t>6H-2</t>
  </si>
  <si>
    <t>4H-1</t>
  </si>
  <si>
    <t>4H-6</t>
  </si>
  <si>
    <t>5H-1</t>
  </si>
  <si>
    <t>5H-4</t>
  </si>
  <si>
    <t>5H-6</t>
  </si>
  <si>
    <t>112.6 mbsf</t>
  </si>
  <si>
    <t xml:space="preserve">Lost Mass from Readings </t>
  </si>
  <si>
    <t>Mass Lost From Readings</t>
  </si>
  <si>
    <t>Mass Lost From Readings:</t>
  </si>
  <si>
    <t>dry mass= (501.6 - )</t>
  </si>
  <si>
    <t>Measured Dispersing Agent Mass:</t>
  </si>
  <si>
    <t>dry mass= ( 492.45 - )</t>
  </si>
  <si>
    <t>dry mass= (491.66 -)</t>
  </si>
  <si>
    <t>drying pan (491.66 g); dried mass plus pan ( 518.92 g)</t>
  </si>
  <si>
    <t xml:space="preserve">dry mass= ( 518.92- 491.66 )= 27.26g </t>
  </si>
  <si>
    <t>drying pan (518.9 g); dried mass plus pan (492.45 g)</t>
  </si>
  <si>
    <t xml:space="preserve">dry mass= </t>
  </si>
  <si>
    <t>drying pan 490.19 g); dried mass plus pan (514.68 g)</t>
  </si>
  <si>
    <t>drying pan ( 501.6 g); dried mass plus pan ( 529.47 g)</t>
  </si>
  <si>
    <t>drying pan ( 501.6g); dried mass plus pan ( 537.73 g)</t>
  </si>
  <si>
    <t>drying pan ( 492.45 g); dried mass plus pan (524.55g)</t>
  </si>
  <si>
    <t>drying pan (501.6 g); dried mass plus pan (527.01 g)</t>
  </si>
  <si>
    <t>drying pan ( 497.2 g ); dried mass plus pan (528.97 g)</t>
  </si>
  <si>
    <t>drying pan ( 491.66 g); dried mass plus pan (512.2g)</t>
  </si>
  <si>
    <t>drying pan ( 490.19 g); dried mass plus pan (518.13g)</t>
  </si>
  <si>
    <t>drying pan ( 491.66 g); dried mass plus pan (521.6 g)</t>
  </si>
  <si>
    <t>drying pan (490.19g); dried mass plus pan (524.82g)</t>
  </si>
  <si>
    <t>drying pan (501.6g); dried mass plus pan (525.01g)</t>
  </si>
  <si>
    <t>drying pan (492.45 g); dried mass plus pan (515.16 g)</t>
  </si>
  <si>
    <t>drying pan ( 504.24 g); dried mass plus pan (532.83g)</t>
  </si>
  <si>
    <t>drying pan ( 501.6 g); dried mass plus pan (527.85g)</t>
  </si>
  <si>
    <t>Dry Mass</t>
  </si>
  <si>
    <t>drying pan ( 504.24g); dried mass plus pan (547.05g)</t>
  </si>
  <si>
    <t>drying pan ( 491.66g); dried mass plus pan (515.78g)</t>
  </si>
  <si>
    <t>dry mass=</t>
  </si>
  <si>
    <t>drying pan ( 491.66 g); dried mass plus pan (521.87 g)</t>
  </si>
  <si>
    <t>drying pan ( 501.6g); dried mass plus pan ( 530.8 g)</t>
  </si>
  <si>
    <t>drying pan (491.66g); dried mass plus pan (522.96g)</t>
  </si>
  <si>
    <t>drying pan (504.24g); dried mass plus pan (528.03g)</t>
  </si>
  <si>
    <t>drying pan (497.2g); dried mass plus pan (533.41g)</t>
  </si>
  <si>
    <t>drying pan (491.66 g); dried mass plus pan (515.97 g)</t>
  </si>
  <si>
    <t>drying pan (497.2 g); dried mass plus pan (528.01 g)</t>
  </si>
  <si>
    <t>drying pan (501.6 g); dried mass plus pan ( 539.17g)</t>
  </si>
  <si>
    <t>drying pan (490.19 g); dried mass plus pan ( 529.76g)</t>
  </si>
  <si>
    <t>drying pan ( 497.2g); dried mass plus pan (515.89 g)</t>
  </si>
  <si>
    <t xml:space="preserve">Final Data </t>
  </si>
  <si>
    <t xml:space="preserve">% Sand </t>
  </si>
  <si>
    <t>% Silt</t>
  </si>
  <si>
    <t>% Clay</t>
  </si>
  <si>
    <t>3H-5</t>
  </si>
  <si>
    <t>3H-8</t>
  </si>
  <si>
    <t>4H-8</t>
  </si>
  <si>
    <t>5H-3</t>
  </si>
  <si>
    <t>5H-5</t>
  </si>
  <si>
    <t>111.1 mbsf</t>
  </si>
  <si>
    <t>114.0 mbsf</t>
  </si>
  <si>
    <t>drying pan (490.19 g); dried mass plus pan (530.24 g)</t>
  </si>
  <si>
    <t>1H-1</t>
  </si>
  <si>
    <t>0.06 mbsf</t>
  </si>
  <si>
    <t>2H-5 (38-40)</t>
  </si>
  <si>
    <t>83.6 mbsf</t>
  </si>
  <si>
    <t>83.62 mbsf</t>
  </si>
  <si>
    <t>2H-5 (40-42)</t>
  </si>
  <si>
    <t>5H-9</t>
  </si>
  <si>
    <t>117.89 mbsf</t>
  </si>
  <si>
    <t>6H-5</t>
  </si>
  <si>
    <t>121.74 mbsf</t>
  </si>
  <si>
    <t>6H-9</t>
  </si>
  <si>
    <t>127.325 mbsf</t>
  </si>
  <si>
    <t>14T-4</t>
  </si>
  <si>
    <t>14T-8</t>
  </si>
  <si>
    <t>193.67 mbsf</t>
  </si>
  <si>
    <t>188.83 mbsf</t>
  </si>
  <si>
    <t>drying pan ( 491.66 g); dried mass plus pan (524.08g)</t>
  </si>
  <si>
    <t>g/cm</t>
  </si>
  <si>
    <t>drying pan ( 501.60 g); dried mass plus pan (536.50g)</t>
  </si>
  <si>
    <t>drying pan ( 492.48 g); dried mass plus pan (525.08g)</t>
  </si>
  <si>
    <t>drying pan ( 492.45 g); dried mass plus pan (530.01g)</t>
  </si>
  <si>
    <t>drying pan ( 497.20 g); dried mass plus pan (537.24g)</t>
  </si>
  <si>
    <t>drying pan ( 501.60 g); dried mass plus pan (522.95 g)</t>
  </si>
  <si>
    <t>drying pan ( 492.48 g); dried mass plus pan (513.66 g)</t>
  </si>
  <si>
    <t>drying pan ( 490.19 g); dried mass plus pan (511.11 g)</t>
  </si>
  <si>
    <t>drying pan ( 491.66 g); dried mass plus pan ( 529.24 g)</t>
  </si>
  <si>
    <t>drying pan ( 492.45 g); dried mass plus pan ( 524.68 g)</t>
  </si>
  <si>
    <t>drying pan ( 497.2 g); dried mass plus pan ( 527.54 g)</t>
  </si>
  <si>
    <t>13T-6</t>
  </si>
  <si>
    <t>180.38 mbsf</t>
  </si>
  <si>
    <t>drying pan ( 491.66 g); dried mass plus pan ( 522.36 g)</t>
  </si>
  <si>
    <t>drying pan ( 377.11 g); dried mass plus pan ( 413.32 g)</t>
  </si>
  <si>
    <t>92.625 mbsf</t>
  </si>
  <si>
    <t>96.65 mbsf</t>
  </si>
  <si>
    <t>99.78 mbsf</t>
  </si>
  <si>
    <t>102.82 mbsf</t>
  </si>
  <si>
    <t>105.72 mbsf</t>
  </si>
  <si>
    <t>108.57 mbsf</t>
  </si>
  <si>
    <t>109.49 mbsf</t>
  </si>
  <si>
    <t>114.46 mbsf</t>
  </si>
  <si>
    <t>118.78 mbsf</t>
  </si>
  <si>
    <t>124.56 mbsf</t>
  </si>
  <si>
    <t>6H-7</t>
  </si>
  <si>
    <t>7H-2</t>
  </si>
  <si>
    <t>128.85 mbsf</t>
  </si>
  <si>
    <t>7H-6_(69-71)</t>
  </si>
  <si>
    <t>7H-9 (69-71)</t>
  </si>
  <si>
    <t>151.25 mbsf</t>
  </si>
  <si>
    <t>156.175mbsf</t>
  </si>
  <si>
    <t>170.73mbsf</t>
  </si>
  <si>
    <t>172.195mbsf</t>
  </si>
  <si>
    <t>172.345mbsf</t>
  </si>
  <si>
    <t>13T-5</t>
  </si>
  <si>
    <t>179.76 mbsf</t>
  </si>
  <si>
    <t>182.625 mbsf</t>
  </si>
  <si>
    <t>13T-8</t>
  </si>
  <si>
    <t>185.73 mbsf</t>
  </si>
  <si>
    <t>14T-1</t>
  </si>
  <si>
    <t>191.685 mbsf</t>
  </si>
  <si>
    <t>14T-6</t>
  </si>
  <si>
    <t>drying pan ( 492.48 g); dried mass plus pan (524.40g)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</si>
</sst>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E+00"/>
    <numFmt numFmtId="165" formatCode="0.000000"/>
    <numFmt numFmtId="166" formatCode="0.0"/>
    <numFmt numFmtId="167" formatCode="0.000"/>
    <numFmt numFmtId="168" formatCode="000"/>
  </numFmts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sz val="8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horizontal="right" vertical="center" indent="1"/>
    </xf>
    <xf numFmtId="2" fontId="7" fillId="0" borderId="3" xfId="0" applyNumberFormat="1" applyFont="1" applyBorder="1" applyAlignment="1">
      <alignment horizontal="right" vertical="center" indent="1"/>
    </xf>
    <xf numFmtId="2" fontId="1" fillId="0" borderId="3" xfId="0" applyNumberFormat="1" applyFont="1" applyBorder="1" applyAlignment="1">
      <alignment horizontal="right" vertical="center" indent="1"/>
    </xf>
    <xf numFmtId="0" fontId="1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7" xfId="0" applyNumberFormat="1" applyBorder="1" applyAlignment="1">
      <alignment horizontal="right" vertical="center" indent="2"/>
    </xf>
    <xf numFmtId="2" fontId="0" fillId="0" borderId="8" xfId="0" applyNumberFormat="1" applyBorder="1" applyAlignment="1">
      <alignment horizontal="right" vertical="center" indent="2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0" xfId="0" applyFont="1"/>
    <xf numFmtId="0" fontId="0" fillId="0" borderId="12" xfId="0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shrinkToFit="1"/>
    </xf>
    <xf numFmtId="0" fontId="0" fillId="2" borderId="0" xfId="0" applyFill="1"/>
    <xf numFmtId="0" fontId="0" fillId="0" borderId="14" xfId="0" applyBorder="1" applyAlignment="1">
      <alignment horizontal="center" vertical="center" shrinkToFit="1"/>
    </xf>
    <xf numFmtId="14" fontId="0" fillId="0" borderId="10" xfId="0" applyNumberFormat="1" applyBorder="1"/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right" vertical="center" indent="1"/>
    </xf>
    <xf numFmtId="168" fontId="0" fillId="0" borderId="9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1" fillId="0" borderId="0" xfId="0" applyFont="1" applyFill="1" applyAlignment="1"/>
    <xf numFmtId="0" fontId="0" fillId="2" borderId="0" xfId="0" applyFill="1" applyAlignment="1"/>
    <xf numFmtId="167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9" xfId="0" applyNumberFormat="1" applyBorder="1" applyAlignment="1">
      <alignment horizontal="right" vertical="center" indent="1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5" xfId="0" applyBorder="1"/>
    <xf numFmtId="0" fontId="0" fillId="0" borderId="8" xfId="0" applyFill="1" applyBorder="1"/>
    <xf numFmtId="166" fontId="0" fillId="0" borderId="8" xfId="0" applyNumberFormat="1" applyFill="1" applyBorder="1" applyAlignment="1">
      <alignment horizontal="center"/>
    </xf>
    <xf numFmtId="2" fontId="0" fillId="0" borderId="0" xfId="0" applyNumberFormat="1"/>
    <xf numFmtId="0" fontId="3" fillId="0" borderId="8" xfId="0" applyFont="1" applyBorder="1" applyAlignment="1">
      <alignment horizontal="center" vertical="center"/>
    </xf>
    <xf numFmtId="0" fontId="0" fillId="0" borderId="0" xfId="0"/>
    <xf numFmtId="0" fontId="0" fillId="0" borderId="0" xfId="0" applyFill="1" applyAlignment="1"/>
    <xf numFmtId="0" fontId="0" fillId="3" borderId="0" xfId="0" applyFill="1"/>
    <xf numFmtId="0" fontId="0" fillId="3" borderId="15" xfId="0" applyFill="1" applyBorder="1"/>
    <xf numFmtId="166" fontId="0" fillId="3" borderId="15" xfId="0" applyNumberFormat="1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0" xfId="0" applyFill="1" applyAlignment="1"/>
    <xf numFmtId="0" fontId="0" fillId="0" borderId="0" xfId="0"/>
    <xf numFmtId="0" fontId="3" fillId="0" borderId="8" xfId="0" applyFont="1" applyBorder="1" applyAlignment="1">
      <alignment horizontal="center" vertical="center"/>
    </xf>
    <xf numFmtId="0" fontId="0" fillId="0" borderId="0" xfId="0"/>
    <xf numFmtId="0" fontId="0" fillId="0" borderId="0" xfId="0" applyFill="1" applyAlignment="1"/>
    <xf numFmtId="0" fontId="0" fillId="0" borderId="0" xfId="0" applyFill="1"/>
    <xf numFmtId="0" fontId="0" fillId="0" borderId="0" xfId="0"/>
    <xf numFmtId="0" fontId="0" fillId="0" borderId="0" xfId="0" applyFill="1" applyAlignment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/>
    <xf numFmtId="0" fontId="0" fillId="0" borderId="0" xfId="0" applyFill="1" applyAlignment="1"/>
    <xf numFmtId="0" fontId="0" fillId="0" borderId="0" xfId="0"/>
    <xf numFmtId="0" fontId="0" fillId="0" borderId="0" xfId="0" applyFill="1" applyAlignment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/>
    <xf numFmtId="0" fontId="0" fillId="0" borderId="0" xfId="0" applyFill="1" applyAlignment="1"/>
    <xf numFmtId="168" fontId="15" fillId="0" borderId="9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/>
    <xf numFmtId="0" fontId="3" fillId="0" borderId="8" xfId="0" applyFont="1" applyBorder="1" applyAlignment="1">
      <alignment horizontal="center" vertical="center"/>
    </xf>
    <xf numFmtId="0" fontId="0" fillId="0" borderId="0" xfId="0"/>
    <xf numFmtId="0" fontId="0" fillId="0" borderId="0" xfId="0" applyFill="1" applyAlignment="1"/>
    <xf numFmtId="166" fontId="8" fillId="0" borderId="15" xfId="0" applyNumberFormat="1" applyFont="1" applyBorder="1" applyAlignment="1">
      <alignment horizontal="center"/>
    </xf>
    <xf numFmtId="0" fontId="8" fillId="0" borderId="10" xfId="0" applyFont="1" applyBorder="1"/>
    <xf numFmtId="168" fontId="8" fillId="0" borderId="9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ill="1" applyAlignment="1"/>
    <xf numFmtId="0" fontId="3" fillId="0" borderId="8" xfId="0" applyFont="1" applyBorder="1" applyAlignment="1">
      <alignment horizontal="center" vertical="center"/>
    </xf>
    <xf numFmtId="0" fontId="0" fillId="0" borderId="0" xfId="0"/>
    <xf numFmtId="0" fontId="0" fillId="0" borderId="0" xfId="0" applyFill="1" applyAlignment="1"/>
    <xf numFmtId="0" fontId="3" fillId="0" borderId="8" xfId="0" applyFont="1" applyBorder="1" applyAlignment="1">
      <alignment horizontal="center" vertical="center"/>
    </xf>
    <xf numFmtId="0" fontId="0" fillId="0" borderId="0" xfId="0" applyAlignment="1"/>
    <xf numFmtId="2" fontId="0" fillId="0" borderId="10" xfId="0" applyNumberFormat="1" applyBorder="1"/>
    <xf numFmtId="0" fontId="8" fillId="0" borderId="15" xfId="0" applyFont="1" applyBorder="1"/>
    <xf numFmtId="166" fontId="8" fillId="0" borderId="16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0" borderId="0" xfId="0" applyFont="1" applyAlignment="1"/>
    <xf numFmtId="2" fontId="8" fillId="0" borderId="10" xfId="0" applyNumberFormat="1" applyFont="1" applyBorder="1" applyAlignment="1">
      <alignment horizontal="center"/>
    </xf>
    <xf numFmtId="0" fontId="8" fillId="2" borderId="0" xfId="0" applyFont="1" applyFill="1"/>
    <xf numFmtId="0" fontId="8" fillId="0" borderId="0" xfId="0" applyFont="1" applyAlignment="1">
      <alignment horizontal="right" vertical="center"/>
    </xf>
    <xf numFmtId="14" fontId="8" fillId="0" borderId="10" xfId="0" applyNumberFormat="1" applyFont="1" applyBorder="1"/>
    <xf numFmtId="0" fontId="3" fillId="0" borderId="8" xfId="0" applyFont="1" applyBorder="1" applyAlignment="1">
      <alignment horizontal="center" vertical="center"/>
    </xf>
    <xf numFmtId="0" fontId="0" fillId="0" borderId="0" xfId="0"/>
    <xf numFmtId="0" fontId="0" fillId="0" borderId="0" xfId="0" applyFill="1" applyAlignment="1"/>
    <xf numFmtId="0" fontId="0" fillId="0" borderId="0" xfId="0"/>
    <xf numFmtId="0" fontId="0" fillId="0" borderId="0" xfId="0" applyFill="1" applyAlignment="1"/>
    <xf numFmtId="0" fontId="3" fillId="0" borderId="8" xfId="0" applyFont="1" applyBorder="1" applyAlignment="1">
      <alignment horizontal="center" vertical="center"/>
    </xf>
    <xf numFmtId="2" fontId="0" fillId="4" borderId="40" xfId="0" applyNumberFormat="1" applyFill="1" applyBorder="1" applyAlignment="1">
      <alignment horizontal="center" vertical="center"/>
    </xf>
    <xf numFmtId="2" fontId="0" fillId="4" borderId="41" xfId="0" applyNumberFormat="1" applyFill="1" applyBorder="1" applyAlignment="1">
      <alignment horizontal="center" vertical="center"/>
    </xf>
    <xf numFmtId="2" fontId="0" fillId="4" borderId="42" xfId="0" applyNumberForma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 applyFill="1" applyAlignment="1"/>
    <xf numFmtId="0" fontId="3" fillId="0" borderId="8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14" xfId="0" applyBorder="1"/>
    <xf numFmtId="0" fontId="11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/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 indent="3"/>
    </xf>
    <xf numFmtId="0" fontId="0" fillId="0" borderId="15" xfId="0" applyBorder="1" applyAlignment="1">
      <alignment horizontal="right" vertical="center" indent="3"/>
    </xf>
    <xf numFmtId="0" fontId="0" fillId="0" borderId="16" xfId="0" applyBorder="1" applyAlignment="1">
      <alignment horizontal="right" vertical="center" indent="3"/>
    </xf>
    <xf numFmtId="2" fontId="0" fillId="0" borderId="19" xfId="0" applyNumberFormat="1" applyFill="1" applyBorder="1" applyAlignment="1">
      <alignment horizontal="right" vertical="center" indent="3"/>
    </xf>
    <xf numFmtId="0" fontId="0" fillId="0" borderId="20" xfId="0" applyFill="1" applyBorder="1" applyAlignment="1">
      <alignment horizontal="right" vertical="center" indent="3"/>
    </xf>
    <xf numFmtId="165" fontId="0" fillId="0" borderId="15" xfId="0" applyNumberFormat="1" applyBorder="1" applyAlignment="1">
      <alignment horizontal="right" vertical="center" indent="3"/>
    </xf>
    <xf numFmtId="165" fontId="0" fillId="0" borderId="21" xfId="0" applyNumberFormat="1" applyBorder="1" applyAlignment="1">
      <alignment horizontal="right" vertical="center" indent="3"/>
    </xf>
    <xf numFmtId="0" fontId="0" fillId="0" borderId="19" xfId="0" applyBorder="1" applyAlignment="1">
      <alignment horizontal="right" vertical="center" indent="3"/>
    </xf>
    <xf numFmtId="0" fontId="0" fillId="0" borderId="20" xfId="0" applyBorder="1" applyAlignment="1">
      <alignment horizontal="right" vertical="center" indent="3"/>
    </xf>
    <xf numFmtId="0" fontId="0" fillId="0" borderId="21" xfId="0" applyBorder="1" applyAlignment="1">
      <alignment horizontal="right" vertical="center" indent="3"/>
    </xf>
    <xf numFmtId="0" fontId="0" fillId="0" borderId="34" xfId="0" applyBorder="1" applyAlignment="1">
      <alignment horizontal="right" vertical="center" indent="3"/>
    </xf>
    <xf numFmtId="2" fontId="0" fillId="0" borderId="20" xfId="0" applyNumberFormat="1" applyFill="1" applyBorder="1" applyAlignment="1">
      <alignment horizontal="right" vertical="center" indent="3"/>
    </xf>
    <xf numFmtId="165" fontId="0" fillId="0" borderId="23" xfId="0" applyNumberFormat="1" applyBorder="1" applyAlignment="1">
      <alignment horizontal="right" vertical="center" indent="3"/>
    </xf>
    <xf numFmtId="2" fontId="0" fillId="0" borderId="19" xfId="0" applyNumberFormat="1" applyBorder="1" applyAlignment="1">
      <alignment horizontal="right" vertical="center" indent="3"/>
    </xf>
    <xf numFmtId="0" fontId="8" fillId="0" borderId="15" xfId="0" applyFont="1" applyBorder="1" applyAlignment="1">
      <alignment horizontal="right" vertical="center" indent="3"/>
    </xf>
    <xf numFmtId="2" fontId="8" fillId="0" borderId="19" xfId="0" applyNumberFormat="1" applyFont="1" applyBorder="1" applyAlignment="1">
      <alignment horizontal="right" vertical="center" indent="3"/>
    </xf>
    <xf numFmtId="165" fontId="8" fillId="0" borderId="15" xfId="0" applyNumberFormat="1" applyFont="1" applyBorder="1" applyAlignment="1">
      <alignment horizontal="right" vertical="center" indent="3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ill="1" applyBorder="1" applyAlignment="1">
      <alignment horizontal="right" vertical="center" indent="3"/>
    </xf>
    <xf numFmtId="2" fontId="0" fillId="0" borderId="6" xfId="0" applyNumberFormat="1" applyBorder="1" applyAlignment="1">
      <alignment horizontal="right" vertical="center" indent="3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Alignment="1"/>
    <xf numFmtId="0" fontId="1" fillId="0" borderId="0" xfId="0" applyFont="1" applyFill="1" applyAlignment="1">
      <alignment shrinkToFit="1"/>
    </xf>
    <xf numFmtId="0" fontId="1" fillId="0" borderId="0" xfId="0" applyFont="1" applyAlignment="1">
      <alignment shrinkToFit="1"/>
    </xf>
    <xf numFmtId="0" fontId="0" fillId="0" borderId="0" xfId="0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6" xfId="0" applyBorder="1" applyAlignment="1">
      <alignment horizontal="right" vertical="center" indent="3"/>
    </xf>
    <xf numFmtId="0" fontId="8" fillId="0" borderId="18" xfId="0" applyFont="1" applyBorder="1" applyAlignment="1">
      <alignment horizontal="right" vertical="center" indent="3"/>
    </xf>
    <xf numFmtId="0" fontId="0" fillId="0" borderId="6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right" vertical="center" indent="3"/>
    </xf>
    <xf numFmtId="2" fontId="0" fillId="0" borderId="20" xfId="0" applyNumberFormat="1" applyBorder="1" applyAlignment="1">
      <alignment horizontal="right" vertical="center" indent="3"/>
    </xf>
    <xf numFmtId="0" fontId="11" fillId="0" borderId="1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18" xfId="0" applyFill="1" applyBorder="1" applyAlignment="1">
      <alignment horizontal="right" vertical="center" indent="3"/>
    </xf>
    <xf numFmtId="0" fontId="0" fillId="3" borderId="15" xfId="0" applyFill="1" applyBorder="1" applyAlignment="1">
      <alignment horizontal="right" vertical="center" indent="3"/>
    </xf>
    <xf numFmtId="0" fontId="0" fillId="3" borderId="16" xfId="0" applyFill="1" applyBorder="1" applyAlignment="1">
      <alignment horizontal="right" vertical="center" indent="3"/>
    </xf>
    <xf numFmtId="2" fontId="0" fillId="3" borderId="19" xfId="0" applyNumberFormat="1" applyFill="1" applyBorder="1" applyAlignment="1">
      <alignment horizontal="right" vertical="center" indent="3"/>
    </xf>
    <xf numFmtId="0" fontId="0" fillId="3" borderId="20" xfId="0" applyFill="1" applyBorder="1" applyAlignment="1">
      <alignment horizontal="right" vertical="center" indent="3"/>
    </xf>
    <xf numFmtId="165" fontId="0" fillId="3" borderId="15" xfId="0" applyNumberFormat="1" applyFill="1" applyBorder="1" applyAlignment="1">
      <alignment horizontal="right" vertical="center" indent="3"/>
    </xf>
    <xf numFmtId="165" fontId="0" fillId="3" borderId="21" xfId="0" applyNumberFormat="1" applyFill="1" applyBorder="1" applyAlignment="1">
      <alignment horizontal="right" vertical="center" indent="3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'1H-1'!$L$15:$L$26</c:f>
              <c:numCache>
                <c:formatCode>0.000000</c:formatCode>
                <c:ptCount val="12"/>
                <c:pt idx="0">
                  <c:v>8.5842114639803527E-2</c:v>
                </c:pt>
                <c:pt idx="1">
                  <c:v>6.0921208117125578E-2</c:v>
                </c:pt>
                <c:pt idx="2">
                  <c:v>4.3129920146158247E-2</c:v>
                </c:pt>
                <c:pt idx="3">
                  <c:v>3.053426947220865E-2</c:v>
                </c:pt>
                <c:pt idx="4">
                  <c:v>2.1564960073079124E-2</c:v>
                </c:pt>
                <c:pt idx="5">
                  <c:v>1.5303878795834544E-2</c:v>
                </c:pt>
                <c:pt idx="6">
                  <c:v>1.088616011423842E-2</c:v>
                </c:pt>
                <c:pt idx="7">
                  <c:v>7.7158970187027149E-3</c:v>
                </c:pt>
                <c:pt idx="8">
                  <c:v>5.5135643119428607E-3</c:v>
                </c:pt>
                <c:pt idx="9">
                  <c:v>3.9300659376684333E-3</c:v>
                </c:pt>
                <c:pt idx="10">
                  <c:v>2.7852849693634218E-3</c:v>
                </c:pt>
                <c:pt idx="11">
                  <c:v>1.6755545876667203E-3</c:v>
                </c:pt>
              </c:numCache>
            </c:numRef>
          </c:xVal>
          <c:yVal>
            <c:numRef>
              <c:f>'1H-1'!$J$15:$J$26</c:f>
              <c:numCache>
                <c:formatCode>0.00</c:formatCode>
                <c:ptCount val="12"/>
                <c:pt idx="0">
                  <c:v>104.024767801858</c:v>
                </c:pt>
                <c:pt idx="1">
                  <c:v>101.23839009287903</c:v>
                </c:pt>
                <c:pt idx="2">
                  <c:v>100.30959752321938</c:v>
                </c:pt>
                <c:pt idx="3">
                  <c:v>99.380804953560784</c:v>
                </c:pt>
                <c:pt idx="4">
                  <c:v>100.30959752321938</c:v>
                </c:pt>
                <c:pt idx="5">
                  <c:v>97.523219814241472</c:v>
                </c:pt>
                <c:pt idx="6">
                  <c:v>92.879256965944265</c:v>
                </c:pt>
                <c:pt idx="7">
                  <c:v>91.021671826624953</c:v>
                </c:pt>
                <c:pt idx="8">
                  <c:v>82.662538699690188</c:v>
                </c:pt>
                <c:pt idx="9">
                  <c:v>76.160990712074721</c:v>
                </c:pt>
                <c:pt idx="10">
                  <c:v>74.303405572755409</c:v>
                </c:pt>
                <c:pt idx="11">
                  <c:v>64.086687306501332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991248"/>
        <c:axId val="163994048"/>
      </c:scatterChart>
      <c:valAx>
        <c:axId val="163991248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163994048"/>
        <c:crosses val="autoZero"/>
        <c:crossBetween val="midCat"/>
        <c:majorUnit val="10"/>
        <c:minorUnit val="10"/>
      </c:valAx>
      <c:valAx>
        <c:axId val="163994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63991248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'4H-6'!$L$15:$L$26</c:f>
              <c:numCache>
                <c:formatCode>0.000000</c:formatCode>
                <c:ptCount val="12"/>
                <c:pt idx="0">
                  <c:v>7.5955809285246423E-2</c:v>
                </c:pt>
                <c:pt idx="1">
                  <c:v>5.4125544874648324E-2</c:v>
                </c:pt>
                <c:pt idx="2">
                  <c:v>3.850662481112152E-2</c:v>
                </c:pt>
                <c:pt idx="3">
                  <c:v>2.7351780491507775E-2</c:v>
                </c:pt>
                <c:pt idx="4">
                  <c:v>1.9427554078408949E-2</c:v>
                </c:pt>
                <c:pt idx="5">
                  <c:v>1.1447796025592774E-2</c:v>
                </c:pt>
                <c:pt idx="6">
                  <c:v>8.9556599261176543E-3</c:v>
                </c:pt>
                <c:pt idx="7">
                  <c:v>6.7679986786974592E-3</c:v>
                </c:pt>
                <c:pt idx="8">
                  <c:v>4.9711838870710378E-3</c:v>
                </c:pt>
                <c:pt idx="9">
                  <c:v>3.6666789528696214E-3</c:v>
                </c:pt>
                <c:pt idx="10">
                  <c:v>2.6396950269236092E-3</c:v>
                </c:pt>
                <c:pt idx="11">
                  <c:v>1.7802778217221166E-3</c:v>
                </c:pt>
              </c:numCache>
            </c:numRef>
          </c:xVal>
          <c:yVal>
            <c:numRef>
              <c:f>'4H-6'!$J$15:$J$26</c:f>
              <c:numCache>
                <c:formatCode>0.00</c:formatCode>
                <c:ptCount val="12"/>
                <c:pt idx="0">
                  <c:v>105.08074197420856</c:v>
                </c:pt>
                <c:pt idx="1">
                  <c:v>102.46679316888056</c:v>
                </c:pt>
                <c:pt idx="2">
                  <c:v>100.37563412461782</c:v>
                </c:pt>
                <c:pt idx="3">
                  <c:v>98.807264841420306</c:v>
                </c:pt>
                <c:pt idx="4">
                  <c:v>97.23889555822339</c:v>
                </c:pt>
                <c:pt idx="5">
                  <c:v>89.919838903303486</c:v>
                </c:pt>
                <c:pt idx="6">
                  <c:v>86.260310575843235</c:v>
                </c:pt>
                <c:pt idx="7">
                  <c:v>81.032412965186069</c:v>
                </c:pt>
                <c:pt idx="8">
                  <c:v>77.372884637725818</c:v>
                </c:pt>
                <c:pt idx="9">
                  <c:v>72.667776788134489</c:v>
                </c:pt>
                <c:pt idx="10">
                  <c:v>65.34872013321457</c:v>
                </c:pt>
                <c:pt idx="11">
                  <c:v>60.120822522557397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888368"/>
        <c:axId val="341888928"/>
      </c:scatterChart>
      <c:valAx>
        <c:axId val="341888368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1888928"/>
        <c:crosses val="autoZero"/>
        <c:crossBetween val="midCat"/>
        <c:majorUnit val="10"/>
        <c:minorUnit val="10"/>
      </c:valAx>
      <c:valAx>
        <c:axId val="341888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1888368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'4H-8'!$L$15:$L$26</c:f>
              <c:numCache>
                <c:formatCode>0.000000</c:formatCode>
                <c:ptCount val="12"/>
                <c:pt idx="0">
                  <c:v>7.8400987376730236E-2</c:v>
                </c:pt>
                <c:pt idx="1">
                  <c:v>5.5761125450751854E-2</c:v>
                </c:pt>
                <c:pt idx="2">
                  <c:v>3.971294019223276E-2</c:v>
                </c:pt>
                <c:pt idx="3">
                  <c:v>2.8201039488630803E-2</c:v>
                </c:pt>
                <c:pt idx="4">
                  <c:v>2.0025464378169822E-2</c:v>
                </c:pt>
                <c:pt idx="5">
                  <c:v>1.4317919694201271E-2</c:v>
                </c:pt>
                <c:pt idx="6">
                  <c:v>1.0275723616353385E-2</c:v>
                </c:pt>
                <c:pt idx="7">
                  <c:v>7.3810705619637195E-3</c:v>
                </c:pt>
                <c:pt idx="8">
                  <c:v>5.3125315598281878E-3</c:v>
                </c:pt>
                <c:pt idx="9">
                  <c:v>3.8121823759228487E-3</c:v>
                </c:pt>
                <c:pt idx="10">
                  <c:v>2.7472155030969156E-3</c:v>
                </c:pt>
                <c:pt idx="11">
                  <c:v>1.7978359817271312E-3</c:v>
                </c:pt>
              </c:numCache>
            </c:numRef>
          </c:xVal>
          <c:yVal>
            <c:numRef>
              <c:f>'4H-8'!$J$15:$J$26</c:f>
              <c:numCache>
                <c:formatCode>0.00</c:formatCode>
                <c:ptCount val="12"/>
                <c:pt idx="0">
                  <c:v>101.48468333020108</c:v>
                </c:pt>
                <c:pt idx="1">
                  <c:v>99.229468145085633</c:v>
                </c:pt>
                <c:pt idx="2">
                  <c:v>96.410449163691155</c:v>
                </c:pt>
                <c:pt idx="3">
                  <c:v>94.719037774854087</c:v>
                </c:pt>
                <c:pt idx="4">
                  <c:v>93.027626386017658</c:v>
                </c:pt>
                <c:pt idx="5">
                  <c:v>88.517196015786766</c:v>
                </c:pt>
                <c:pt idx="6">
                  <c:v>82.315354256718791</c:v>
                </c:pt>
                <c:pt idx="7">
                  <c:v>75.549708701371785</c:v>
                </c:pt>
                <c:pt idx="8">
                  <c:v>67.656455553467396</c:v>
                </c:pt>
                <c:pt idx="9">
                  <c:v>60.890809998120389</c:v>
                </c:pt>
                <c:pt idx="10">
                  <c:v>51.869949257658583</c:v>
                </c:pt>
                <c:pt idx="11">
                  <c:v>42.849088517196137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018912"/>
        <c:axId val="342019472"/>
      </c:scatterChart>
      <c:valAx>
        <c:axId val="34201891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2019472"/>
        <c:crosses val="autoZero"/>
        <c:crossBetween val="midCat"/>
        <c:majorUnit val="10"/>
        <c:minorUnit val="10"/>
      </c:valAx>
      <c:valAx>
        <c:axId val="342019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2018912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'5H-1'!$L$15:$L$26</c:f>
              <c:numCache>
                <c:formatCode>0.000000</c:formatCode>
                <c:ptCount val="12"/>
                <c:pt idx="0">
                  <c:v>7.8400987376730236E-2</c:v>
                </c:pt>
                <c:pt idx="1">
                  <c:v>5.6002342692676961E-2</c:v>
                </c:pt>
                <c:pt idx="2">
                  <c:v>3.999479568214432E-2</c:v>
                </c:pt>
                <c:pt idx="3">
                  <c:v>2.8399501046877926E-2</c:v>
                </c:pt>
                <c:pt idx="4">
                  <c:v>2.019304440753629E-2</c:v>
                </c:pt>
                <c:pt idx="5">
                  <c:v>1.427863863337E-2</c:v>
                </c:pt>
                <c:pt idx="6">
                  <c:v>1.033023712152404E-2</c:v>
                </c:pt>
                <c:pt idx="7">
                  <c:v>7.4284767690090125E-3</c:v>
                </c:pt>
                <c:pt idx="8">
                  <c:v>5.3585853264722745E-3</c:v>
                </c:pt>
                <c:pt idx="9">
                  <c:v>3.839707515866605E-3</c:v>
                </c:pt>
                <c:pt idx="10">
                  <c:v>2.7535969646640384E-3</c:v>
                </c:pt>
                <c:pt idx="11">
                  <c:v>1.8759422992739327E-3</c:v>
                </c:pt>
              </c:numCache>
            </c:numRef>
          </c:xVal>
          <c:yVal>
            <c:numRef>
              <c:f>'5H-1'!$J$15:$J$26</c:f>
              <c:numCache>
                <c:formatCode>0.00</c:formatCode>
                <c:ptCount val="12"/>
                <c:pt idx="0">
                  <c:v>102.65075509557502</c:v>
                </c:pt>
                <c:pt idx="1">
                  <c:v>98.658781286302414</c:v>
                </c:pt>
                <c:pt idx="2">
                  <c:v>94.666807477030446</c:v>
                </c:pt>
                <c:pt idx="3">
                  <c:v>92.955961558770468</c:v>
                </c:pt>
                <c:pt idx="4">
                  <c:v>90.674833667757824</c:v>
                </c:pt>
                <c:pt idx="5">
                  <c:v>90.674833667757824</c:v>
                </c:pt>
                <c:pt idx="6">
                  <c:v>80.980040130953896</c:v>
                </c:pt>
                <c:pt idx="7">
                  <c:v>73.566374485161973</c:v>
                </c:pt>
                <c:pt idx="8">
                  <c:v>64.44186292111074</c:v>
                </c:pt>
                <c:pt idx="9">
                  <c:v>58.168761220826113</c:v>
                </c:pt>
                <c:pt idx="10">
                  <c:v>51.325377547787511</c:v>
                </c:pt>
                <c:pt idx="11">
                  <c:v>42.200865983736279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496304"/>
        <c:axId val="341496864"/>
      </c:scatterChart>
      <c:valAx>
        <c:axId val="341496304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1496864"/>
        <c:crosses val="autoZero"/>
        <c:crossBetween val="midCat"/>
        <c:majorUnit val="10"/>
        <c:minorUnit val="10"/>
      </c:valAx>
      <c:valAx>
        <c:axId val="341496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1496304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'5H-3'!$L$15:$L$26</c:f>
              <c:numCache>
                <c:formatCode>0.000000</c:formatCode>
                <c:ptCount val="12"/>
                <c:pt idx="0">
                  <c:v>7.5123065776676629E-2</c:v>
                </c:pt>
                <c:pt idx="1">
                  <c:v>5.3457302649449229E-2</c:v>
                </c:pt>
                <c:pt idx="2">
                  <c:v>3.8037014257603086E-2</c:v>
                </c:pt>
                <c:pt idx="3">
                  <c:v>2.710424797497353E-2</c:v>
                </c:pt>
                <c:pt idx="4">
                  <c:v>1.9282462024683228E-2</c:v>
                </c:pt>
                <c:pt idx="5">
                  <c:v>1.3859467456451717E-2</c:v>
                </c:pt>
                <c:pt idx="6">
                  <c:v>1.0040739886280918E-2</c:v>
                </c:pt>
                <c:pt idx="7">
                  <c:v>7.2272813938732208E-3</c:v>
                </c:pt>
                <c:pt idx="8">
                  <c:v>5.2057361080773048E-3</c:v>
                </c:pt>
                <c:pt idx="9">
                  <c:v>3.7565270912220585E-3</c:v>
                </c:pt>
                <c:pt idx="10">
                  <c:v>2.6923624611060273E-3</c:v>
                </c:pt>
                <c:pt idx="11">
                  <c:v>1.7736902344190687E-3</c:v>
                </c:pt>
              </c:numCache>
            </c:numRef>
          </c:xVal>
          <c:yVal>
            <c:numRef>
              <c:f>'5H-3'!$J$15:$J$26</c:f>
              <c:numCache>
                <c:formatCode>0.00</c:formatCode>
                <c:ptCount val="12"/>
                <c:pt idx="0">
                  <c:v>98.908066220499975</c:v>
                </c:pt>
                <c:pt idx="1">
                  <c:v>97.00598802395254</c:v>
                </c:pt>
                <c:pt idx="2">
                  <c:v>95.103909827404024</c:v>
                </c:pt>
                <c:pt idx="3">
                  <c:v>92.72631208171893</c:v>
                </c:pt>
                <c:pt idx="4">
                  <c:v>90.824233885170955</c:v>
                </c:pt>
                <c:pt idx="5">
                  <c:v>85.59351884466362</c:v>
                </c:pt>
                <c:pt idx="6">
                  <c:v>77.50968650933406</c:v>
                </c:pt>
                <c:pt idx="7">
                  <c:v>71.327932370553015</c:v>
                </c:pt>
                <c:pt idx="8">
                  <c:v>64.670658682634851</c:v>
                </c:pt>
                <c:pt idx="9">
                  <c:v>57.062345896442409</c:v>
                </c:pt>
                <c:pt idx="10">
                  <c:v>51.831630855935089</c:v>
                </c:pt>
                <c:pt idx="11">
                  <c:v>42.79675942233181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499104"/>
        <c:axId val="341499664"/>
      </c:scatterChart>
      <c:valAx>
        <c:axId val="341499104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1499664"/>
        <c:crosses val="autoZero"/>
        <c:crossBetween val="midCat"/>
        <c:majorUnit val="10"/>
        <c:minorUnit val="10"/>
      </c:valAx>
      <c:valAx>
        <c:axId val="341499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1499104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'5H-4'!$L$15:$L$26</c:f>
              <c:numCache>
                <c:formatCode>0.000000</c:formatCode>
                <c:ptCount val="12"/>
                <c:pt idx="0">
                  <c:v>7.976458503568179E-2</c:v>
                </c:pt>
                <c:pt idx="1">
                  <c:v>5.6719839683030085E-2</c:v>
                </c:pt>
                <c:pt idx="2">
                  <c:v>4.0330422229255258E-2</c:v>
                </c:pt>
                <c:pt idx="3">
                  <c:v>2.8675039734459798E-2</c:v>
                </c:pt>
                <c:pt idx="4">
                  <c:v>2.0441838732604471E-2</c:v>
                </c:pt>
                <c:pt idx="5">
                  <c:v>1.4589926195845261E-2</c:v>
                </c:pt>
                <c:pt idx="6">
                  <c:v>1.0505452594506014E-2</c:v>
                </c:pt>
                <c:pt idx="7">
                  <c:v>7.550340040154241E-3</c:v>
                </c:pt>
                <c:pt idx="8">
                  <c:v>5.4107382374958104E-3</c:v>
                </c:pt>
                <c:pt idx="9">
                  <c:v>3.8761036614376279E-3</c:v>
                </c:pt>
                <c:pt idx="10">
                  <c:v>2.7789762750356165E-3</c:v>
                </c:pt>
                <c:pt idx="11">
                  <c:v>1.899299716789649E-3</c:v>
                </c:pt>
              </c:numCache>
            </c:numRef>
          </c:xVal>
          <c:yVal>
            <c:numRef>
              <c:f>'5H-4'!$J$15:$J$26</c:f>
              <c:numCache>
                <c:formatCode>0.00</c:formatCode>
                <c:ptCount val="12"/>
                <c:pt idx="0">
                  <c:v>96.956224350204948</c:v>
                </c:pt>
                <c:pt idx="1">
                  <c:v>94.647742818057324</c:v>
                </c:pt>
                <c:pt idx="2">
                  <c:v>92.339261285909714</c:v>
                </c:pt>
                <c:pt idx="3">
                  <c:v>90.030779753762118</c:v>
                </c:pt>
                <c:pt idx="4">
                  <c:v>86.568057455540355</c:v>
                </c:pt>
                <c:pt idx="5">
                  <c:v>82.528214774281551</c:v>
                </c:pt>
                <c:pt idx="6">
                  <c:v>74.448529411764582</c:v>
                </c:pt>
                <c:pt idx="7">
                  <c:v>66.945964432284683</c:v>
                </c:pt>
                <c:pt idx="8">
                  <c:v>60.597640218878254</c:v>
                </c:pt>
                <c:pt idx="9">
                  <c:v>54.249316005471826</c:v>
                </c:pt>
                <c:pt idx="10">
                  <c:v>47.323871409028996</c:v>
                </c:pt>
                <c:pt idx="11">
                  <c:v>40.398426812585498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523808"/>
        <c:axId val="342524368"/>
      </c:scatterChart>
      <c:valAx>
        <c:axId val="342523808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2524368"/>
        <c:crosses val="autoZero"/>
        <c:crossBetween val="midCat"/>
        <c:majorUnit val="10"/>
        <c:minorUnit val="10"/>
      </c:valAx>
      <c:valAx>
        <c:axId val="342524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2523808"/>
        <c:crosses val="max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'5H-5'!$L$15:$L$26</c:f>
              <c:numCache>
                <c:formatCode>0.000000</c:formatCode>
                <c:ptCount val="12"/>
                <c:pt idx="0">
                  <c:v>7.6074028515206171E-2</c:v>
                </c:pt>
                <c:pt idx="1">
                  <c:v>5.4042466475908851E-2</c:v>
                </c:pt>
                <c:pt idx="2">
                  <c:v>3.8564924049366456E-2</c:v>
                </c:pt>
                <c:pt idx="3">
                  <c:v>2.7351780491507775E-2</c:v>
                </c:pt>
                <c:pt idx="4">
                  <c:v>1.9398622485173354E-2</c:v>
                </c:pt>
                <c:pt idx="5">
                  <c:v>1.400058567316924E-2</c:v>
                </c:pt>
                <c:pt idx="6">
                  <c:v>1.0054714478828325E-2</c:v>
                </c:pt>
                <c:pt idx="7">
                  <c:v>7.2660338507222321E-3</c:v>
                </c:pt>
                <c:pt idx="8">
                  <c:v>5.2460391827693544E-3</c:v>
                </c:pt>
                <c:pt idx="9">
                  <c:v>3.7983450076637167E-3</c:v>
                </c:pt>
                <c:pt idx="10">
                  <c:v>2.7408191835845523E-3</c:v>
                </c:pt>
                <c:pt idx="11">
                  <c:v>1.8023239786794107E-3</c:v>
                </c:pt>
              </c:numCache>
            </c:numRef>
          </c:xVal>
          <c:yVal>
            <c:numRef>
              <c:f>'5H-5'!$J$15:$J$26</c:f>
              <c:numCache>
                <c:formatCode>0.00</c:formatCode>
                <c:ptCount val="12"/>
                <c:pt idx="0">
                  <c:v>88.75302006804398</c:v>
                </c:pt>
                <c:pt idx="1">
                  <c:v>87.42172476702352</c:v>
                </c:pt>
                <c:pt idx="2">
                  <c:v>84.7591341649821</c:v>
                </c:pt>
                <c:pt idx="3">
                  <c:v>83.871603964301457</c:v>
                </c:pt>
                <c:pt idx="4">
                  <c:v>82.984073763621325</c:v>
                </c:pt>
                <c:pt idx="5">
                  <c:v>76.771362358857843</c:v>
                </c:pt>
                <c:pt idx="6">
                  <c:v>71.889946255115831</c:v>
                </c:pt>
                <c:pt idx="7">
                  <c:v>64.789704649672203</c:v>
                </c:pt>
                <c:pt idx="8">
                  <c:v>57.689463044228589</c:v>
                </c:pt>
                <c:pt idx="9">
                  <c:v>49.257926137764507</c:v>
                </c:pt>
                <c:pt idx="10">
                  <c:v>41.713919431980571</c:v>
                </c:pt>
                <c:pt idx="11">
                  <c:v>35.944973127557915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608736"/>
        <c:axId val="342609296"/>
      </c:scatterChart>
      <c:valAx>
        <c:axId val="342608736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2609296"/>
        <c:crosses val="autoZero"/>
        <c:crossBetween val="midCat"/>
        <c:majorUnit val="10"/>
        <c:minorUnit val="10"/>
      </c:valAx>
      <c:valAx>
        <c:axId val="342609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260873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'5H-6'!$L$15:$L$26</c:f>
              <c:numCache>
                <c:formatCode>0.000000</c:formatCode>
                <c:ptCount val="12"/>
                <c:pt idx="0">
                  <c:v>8.0549357405284946E-2</c:v>
                </c:pt>
                <c:pt idx="1">
                  <c:v>5.7428373129222811E-2</c:v>
                </c:pt>
                <c:pt idx="2">
                  <c:v>4.0828689306544118E-2</c:v>
                </c:pt>
                <c:pt idx="3">
                  <c:v>2.8986734105941298E-2</c:v>
                </c:pt>
                <c:pt idx="4">
                  <c:v>2.0714772560714131E-2</c:v>
                </c:pt>
                <c:pt idx="5">
                  <c:v>1.4800138976035999E-2</c:v>
                </c:pt>
                <c:pt idx="6">
                  <c:v>1.061183963834143E-2</c:v>
                </c:pt>
                <c:pt idx="7">
                  <c:v>7.6059261160215967E-3</c:v>
                </c:pt>
                <c:pt idx="8">
                  <c:v>5.4366270850139172E-3</c:v>
                </c:pt>
                <c:pt idx="9">
                  <c:v>3.8761036614376279E-3</c:v>
                </c:pt>
                <c:pt idx="10">
                  <c:v>2.7663157250228899E-3</c:v>
                </c:pt>
                <c:pt idx="11">
                  <c:v>1.9014484445137798E-3</c:v>
                </c:pt>
              </c:numCache>
            </c:numRef>
          </c:xVal>
          <c:yVal>
            <c:numRef>
              <c:f>'5H-6'!$J$15:$J$26</c:f>
              <c:numCache>
                <c:formatCode>0.00</c:formatCode>
                <c:ptCount val="12"/>
                <c:pt idx="0">
                  <c:v>101.10948293908326</c:v>
                </c:pt>
                <c:pt idx="1">
                  <c:v>97.341427674272566</c:v>
                </c:pt>
                <c:pt idx="2">
                  <c:v>94.82939083106568</c:v>
                </c:pt>
                <c:pt idx="3">
                  <c:v>92.945363198659976</c:v>
                </c:pt>
                <c:pt idx="4">
                  <c:v>87.92128951224619</c:v>
                </c:pt>
                <c:pt idx="5">
                  <c:v>82.897215825832404</c:v>
                </c:pt>
                <c:pt idx="6">
                  <c:v>75.989114507012914</c:v>
                </c:pt>
                <c:pt idx="7">
                  <c:v>69.081013188193438</c:v>
                </c:pt>
                <c:pt idx="8">
                  <c:v>63.428930290977746</c:v>
                </c:pt>
                <c:pt idx="9">
                  <c:v>59.032865815365156</c:v>
                </c:pt>
                <c:pt idx="10">
                  <c:v>54.00879212895137</c:v>
                </c:pt>
                <c:pt idx="11">
                  <c:v>45.844672388528082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611536"/>
        <c:axId val="343480384"/>
      </c:scatterChart>
      <c:valAx>
        <c:axId val="342611536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3480384"/>
        <c:crosses val="autoZero"/>
        <c:crossBetween val="midCat"/>
        <c:majorUnit val="10"/>
        <c:minorUnit val="10"/>
      </c:valAx>
      <c:valAx>
        <c:axId val="343480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261153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'5H-9'!$L$15:$L$26</c:f>
              <c:numCache>
                <c:formatCode>0.000000</c:formatCode>
                <c:ptCount val="12"/>
                <c:pt idx="0">
                  <c:v>7.5361931453475056E-2</c:v>
                </c:pt>
                <c:pt idx="1">
                  <c:v>5.3541289036898136E-2</c:v>
                </c:pt>
                <c:pt idx="2">
                  <c:v>3.8096032158507251E-2</c:v>
                </c:pt>
                <c:pt idx="3">
                  <c:v>2.7062772437324162E-2</c:v>
                </c:pt>
                <c:pt idx="4">
                  <c:v>1.9165597542065531E-2</c:v>
                </c:pt>
                <c:pt idx="5">
                  <c:v>1.3757782536018205E-2</c:v>
                </c:pt>
                <c:pt idx="6">
                  <c:v>9.9423677741420705E-3</c:v>
                </c:pt>
                <c:pt idx="7">
                  <c:v>7.1491463265900106E-3</c:v>
                </c:pt>
                <c:pt idx="8">
                  <c:v>5.1583178750467164E-3</c:v>
                </c:pt>
                <c:pt idx="9">
                  <c:v>3.7000347440089999E-3</c:v>
                </c:pt>
                <c:pt idx="10">
                  <c:v>2.6792926632361372E-3</c:v>
                </c:pt>
                <c:pt idx="11">
                  <c:v>1.6419279988335665E-3</c:v>
                </c:pt>
              </c:numCache>
            </c:numRef>
          </c:xVal>
          <c:yVal>
            <c:numRef>
              <c:f>'5H-9'!$J$15:$J$26</c:f>
              <c:numCache>
                <c:formatCode>0.00</c:formatCode>
                <c:ptCount val="12"/>
                <c:pt idx="0">
                  <c:v>98.162757452215388</c:v>
                </c:pt>
                <c:pt idx="1">
                  <c:v>96.733202732037711</c:v>
                </c:pt>
                <c:pt idx="2">
                  <c:v>94.827129771800614</c:v>
                </c:pt>
                <c:pt idx="3">
                  <c:v>93.397575051622923</c:v>
                </c:pt>
                <c:pt idx="4">
                  <c:v>92.921056811563517</c:v>
                </c:pt>
                <c:pt idx="5">
                  <c:v>88.155874410970526</c:v>
                </c:pt>
                <c:pt idx="6">
                  <c:v>81.008100810081018</c:v>
                </c:pt>
                <c:pt idx="7">
                  <c:v>75.289881929369201</c:v>
                </c:pt>
                <c:pt idx="8">
                  <c:v>68.142108328479694</c:v>
                </c:pt>
                <c:pt idx="9">
                  <c:v>62.90040768782783</c:v>
                </c:pt>
                <c:pt idx="10">
                  <c:v>53.846561126700692</c:v>
                </c:pt>
                <c:pt idx="11">
                  <c:v>45.74575104569292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482624"/>
        <c:axId val="343483184"/>
      </c:scatterChart>
      <c:valAx>
        <c:axId val="343482624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3483184"/>
        <c:crosses val="autoZero"/>
        <c:crossBetween val="midCat"/>
        <c:majorUnit val="10"/>
        <c:minorUnit val="10"/>
      </c:valAx>
      <c:valAx>
        <c:axId val="343483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3482624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'6H-2'!$L$15:$L$26</c:f>
              <c:numCache>
                <c:formatCode>0.000000</c:formatCode>
                <c:ptCount val="12"/>
                <c:pt idx="0">
                  <c:v>8.5737365223556392E-2</c:v>
                </c:pt>
                <c:pt idx="1">
                  <c:v>6.0773520122619468E-2</c:v>
                </c:pt>
                <c:pt idx="2">
                  <c:v>4.3077799377696437E-2</c:v>
                </c:pt>
                <c:pt idx="3">
                  <c:v>3.0571035613729456E-2</c:v>
                </c:pt>
                <c:pt idx="4">
                  <c:v>2.1668888193500359E-2</c:v>
                </c:pt>
                <c:pt idx="5">
                  <c:v>1.5468146959481994E-2</c:v>
                </c:pt>
                <c:pt idx="6">
                  <c:v>1.103985468539E-2</c:v>
                </c:pt>
                <c:pt idx="7">
                  <c:v>7.9489497439425901E-3</c:v>
                </c:pt>
                <c:pt idx="8">
                  <c:v>5.6581038958359543E-3</c:v>
                </c:pt>
                <c:pt idx="9">
                  <c:v>4.0358265119854559E-3</c:v>
                </c:pt>
                <c:pt idx="10">
                  <c:v>2.8782565401343522E-3</c:v>
                </c:pt>
                <c:pt idx="11">
                  <c:v>1.9769170910637528E-3</c:v>
                </c:pt>
              </c:numCache>
            </c:numRef>
          </c:xVal>
          <c:yVal>
            <c:numRef>
              <c:f>'6H-2'!$J$15:$J$26</c:f>
              <c:numCache>
                <c:formatCode>0.00</c:formatCode>
                <c:ptCount val="12"/>
                <c:pt idx="0">
                  <c:v>93.669409308608252</c:v>
                </c:pt>
                <c:pt idx="1">
                  <c:v>92.01154365712901</c:v>
                </c:pt>
                <c:pt idx="2">
                  <c:v>90.353678005648845</c:v>
                </c:pt>
                <c:pt idx="3">
                  <c:v>87.866879528429521</c:v>
                </c:pt>
                <c:pt idx="4">
                  <c:v>86.209013876949342</c:v>
                </c:pt>
                <c:pt idx="5">
                  <c:v>79.577551271030529</c:v>
                </c:pt>
                <c:pt idx="6">
                  <c:v>72.946088665110764</c:v>
                </c:pt>
                <c:pt idx="7">
                  <c:v>59.683163453273131</c:v>
                </c:pt>
                <c:pt idx="8">
                  <c:v>54.709566498833546</c:v>
                </c:pt>
                <c:pt idx="9">
                  <c:v>48.078103892913788</c:v>
                </c:pt>
                <c:pt idx="10">
                  <c:v>41.446641286994968</c:v>
                </c:pt>
                <c:pt idx="11">
                  <c:v>33.986245855336065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237520"/>
        <c:axId val="343238080"/>
      </c:scatterChart>
      <c:valAx>
        <c:axId val="343237520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3238080"/>
        <c:crosses val="autoZero"/>
        <c:crossBetween val="midCat"/>
        <c:majorUnit val="10"/>
        <c:minorUnit val="10"/>
      </c:valAx>
      <c:valAx>
        <c:axId val="343238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3237520"/>
        <c:crosses val="max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'6H-5'!$L$15:$L$26</c:f>
              <c:numCache>
                <c:formatCode>0.000000</c:formatCode>
                <c:ptCount val="12"/>
                <c:pt idx="0">
                  <c:v>7.8629895856204737E-2</c:v>
                </c:pt>
                <c:pt idx="1">
                  <c:v>5.5922052554338353E-2</c:v>
                </c:pt>
                <c:pt idx="2">
                  <c:v>3.9769471096568282E-2</c:v>
                </c:pt>
                <c:pt idx="3">
                  <c:v>2.8439027163496288E-2</c:v>
                </c:pt>
                <c:pt idx="4">
                  <c:v>2.0109428957656651E-2</c:v>
                </c:pt>
                <c:pt idx="5">
                  <c:v>1.4258957523211536E-2</c:v>
                </c:pt>
                <c:pt idx="6">
                  <c:v>1.0343820608156399E-2</c:v>
                </c:pt>
                <c:pt idx="7">
                  <c:v>7.4284767690090125E-3</c:v>
                </c:pt>
                <c:pt idx="8">
                  <c:v>5.2926715592472584E-3</c:v>
                </c:pt>
                <c:pt idx="9">
                  <c:v>3.7983450076637167E-3</c:v>
                </c:pt>
                <c:pt idx="10">
                  <c:v>2.6988736252970148E-3</c:v>
                </c:pt>
                <c:pt idx="11">
                  <c:v>1.6554579462140762E-3</c:v>
                </c:pt>
              </c:numCache>
            </c:numRef>
          </c:xVal>
          <c:yVal>
            <c:numRef>
              <c:f>'6H-5'!$J$15:$J$26</c:f>
              <c:numCache>
                <c:formatCode>0.00</c:formatCode>
                <c:ptCount val="12"/>
                <c:pt idx="0">
                  <c:v>101.03855695244479</c:v>
                </c:pt>
                <c:pt idx="1">
                  <c:v>98.768027582727044</c:v>
                </c:pt>
                <c:pt idx="2">
                  <c:v>96.497498213009308</c:v>
                </c:pt>
                <c:pt idx="3">
                  <c:v>91.956439473573838</c:v>
                </c:pt>
                <c:pt idx="4">
                  <c:v>91.956439473573838</c:v>
                </c:pt>
                <c:pt idx="5">
                  <c:v>90.821174788714643</c:v>
                </c:pt>
                <c:pt idx="6">
                  <c:v>80.036160282554903</c:v>
                </c:pt>
                <c:pt idx="7">
                  <c:v>73.224572173401057</c:v>
                </c:pt>
                <c:pt idx="8">
                  <c:v>69.818778118824127</c:v>
                </c:pt>
                <c:pt idx="9">
                  <c:v>63.007190009670907</c:v>
                </c:pt>
                <c:pt idx="10">
                  <c:v>60.736660639953172</c:v>
                </c:pt>
                <c:pt idx="11">
                  <c:v>52.222175503511174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240320"/>
        <c:axId val="343240880"/>
      </c:scatterChart>
      <c:valAx>
        <c:axId val="343240320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3240880"/>
        <c:crosses val="autoZero"/>
        <c:crossBetween val="midCat"/>
        <c:majorUnit val="10"/>
        <c:minorUnit val="10"/>
      </c:valAx>
      <c:valAx>
        <c:axId val="343240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3240320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'2H-5 (38-40)'!$L$15:$L$26</c:f>
              <c:numCache>
                <c:formatCode>0.000000</c:formatCode>
                <c:ptCount val="12"/>
                <c:pt idx="0">
                  <c:v>8.729540967778808E-2</c:v>
                </c:pt>
                <c:pt idx="1">
                  <c:v>6.1872587837927977E-2</c:v>
                </c:pt>
                <c:pt idx="2">
                  <c:v>4.3904307313153541E-2</c:v>
                </c:pt>
                <c:pt idx="3">
                  <c:v>3.1117315323029315E-2</c:v>
                </c:pt>
                <c:pt idx="4">
                  <c:v>2.200326467723409E-2</c:v>
                </c:pt>
                <c:pt idx="5">
                  <c:v>1.5576696690949084E-2</c:v>
                </c:pt>
                <c:pt idx="6">
                  <c:v>1.1027128623885721E-2</c:v>
                </c:pt>
                <c:pt idx="7">
                  <c:v>7.8601318753368666E-3</c:v>
                </c:pt>
                <c:pt idx="8">
                  <c:v>5.5705699387268437E-3</c:v>
                </c:pt>
                <c:pt idx="9">
                  <c:v>3.9832972465826825E-3</c:v>
                </c:pt>
                <c:pt idx="10">
                  <c:v>2.8197304993548716E-3</c:v>
                </c:pt>
                <c:pt idx="11">
                  <c:v>1.6979825513116185E-3</c:v>
                </c:pt>
              </c:numCache>
            </c:numRef>
          </c:xVal>
          <c:yVal>
            <c:numRef>
              <c:f>'2H-5 (38-40)'!$J$15:$J$26</c:f>
              <c:numCache>
                <c:formatCode>0.00</c:formatCode>
                <c:ptCount val="12"/>
                <c:pt idx="0">
                  <c:v>91.935651992633595</c:v>
                </c:pt>
                <c:pt idx="1">
                  <c:v>90.0594141968662</c:v>
                </c:pt>
                <c:pt idx="2">
                  <c:v>87.245057503213502</c:v>
                </c:pt>
                <c:pt idx="3">
                  <c:v>85.368819707446093</c:v>
                </c:pt>
                <c:pt idx="4">
                  <c:v>85.368819707446093</c:v>
                </c:pt>
                <c:pt idx="5">
                  <c:v>84.430700809561856</c:v>
                </c:pt>
                <c:pt idx="6">
                  <c:v>83.492581911677632</c:v>
                </c:pt>
                <c:pt idx="7">
                  <c:v>76.925749626490116</c:v>
                </c:pt>
                <c:pt idx="8">
                  <c:v>75.049511830721656</c:v>
                </c:pt>
                <c:pt idx="9">
                  <c:v>65.668322851881456</c:v>
                </c:pt>
                <c:pt idx="10">
                  <c:v>64.730203953997218</c:v>
                </c:pt>
                <c:pt idx="11">
                  <c:v>56.287133873041242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996848"/>
        <c:axId val="163997408"/>
      </c:scatterChart>
      <c:valAx>
        <c:axId val="163996848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layout/>
          <c:overlay val="0"/>
        </c:title>
        <c:numFmt formatCode="0.000" sourceLinked="0"/>
        <c:majorTickMark val="out"/>
        <c:minorTickMark val="none"/>
        <c:tickLblPos val="nextTo"/>
        <c:crossAx val="163997408"/>
        <c:crosses val="autoZero"/>
        <c:crossBetween val="midCat"/>
        <c:majorUnit val="10"/>
        <c:minorUnit val="10"/>
      </c:valAx>
      <c:valAx>
        <c:axId val="163997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63996848"/>
        <c:crosses val="max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'6H-7'!$L$15:$L$26</c:f>
              <c:numCache>
                <c:formatCode>0.000000</c:formatCode>
                <c:ptCount val="12"/>
                <c:pt idx="0">
                  <c:v>8.5422346282517977E-2</c:v>
                </c:pt>
                <c:pt idx="1">
                  <c:v>6.0625472350644395E-2</c:v>
                </c:pt>
                <c:pt idx="2">
                  <c:v>4.3025615470741845E-2</c:v>
                </c:pt>
                <c:pt idx="3">
                  <c:v>3.0423704464086387E-2</c:v>
                </c:pt>
                <c:pt idx="4">
                  <c:v>2.1538899688848218E-2</c:v>
                </c:pt>
                <c:pt idx="5">
                  <c:v>1.535883006346642E-2</c:v>
                </c:pt>
                <c:pt idx="6">
                  <c:v>1.1001632338617045E-2</c:v>
                </c:pt>
                <c:pt idx="7">
                  <c:v>7.7973574269658763E-3</c:v>
                </c:pt>
                <c:pt idx="8">
                  <c:v>5.6332329890806361E-3</c:v>
                </c:pt>
                <c:pt idx="9">
                  <c:v>4.0271192170263301E-3</c:v>
                </c:pt>
                <c:pt idx="10">
                  <c:v>2.8752059229124249E-3</c:v>
                </c:pt>
                <c:pt idx="11">
                  <c:v>2.0481296810601437E-3</c:v>
                </c:pt>
              </c:numCache>
            </c:numRef>
          </c:xVal>
          <c:yVal>
            <c:numRef>
              <c:f>'6H-7'!$J$15:$J$26</c:f>
              <c:numCache>
                <c:formatCode>0.00</c:formatCode>
                <c:ptCount val="12"/>
                <c:pt idx="0">
                  <c:v>99.802434516602062</c:v>
                </c:pt>
                <c:pt idx="1">
                  <c:v>97.221337072206595</c:v>
                </c:pt>
                <c:pt idx="2">
                  <c:v>94.640239627812122</c:v>
                </c:pt>
                <c:pt idx="3">
                  <c:v>94.640239627812122</c:v>
                </c:pt>
                <c:pt idx="4">
                  <c:v>93.779873813013623</c:v>
                </c:pt>
                <c:pt idx="5">
                  <c:v>87.757313109426178</c:v>
                </c:pt>
                <c:pt idx="6">
                  <c:v>78.293289146644753</c:v>
                </c:pt>
                <c:pt idx="7">
                  <c:v>76.572557517047784</c:v>
                </c:pt>
                <c:pt idx="8">
                  <c:v>60.225607035880429</c:v>
                </c:pt>
                <c:pt idx="9">
                  <c:v>51.621948887897517</c:v>
                </c:pt>
                <c:pt idx="10">
                  <c:v>43.878656554713089</c:v>
                </c:pt>
                <c:pt idx="11">
                  <c:v>37.85609585112465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243120"/>
        <c:axId val="343243680"/>
      </c:scatterChart>
      <c:valAx>
        <c:axId val="343243120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3243680"/>
        <c:crosses val="autoZero"/>
        <c:crossBetween val="midCat"/>
        <c:majorUnit val="10"/>
        <c:minorUnit val="10"/>
      </c:valAx>
      <c:valAx>
        <c:axId val="343243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3243120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'6H-9'!$L$15:$L$26</c:f>
              <c:numCache>
                <c:formatCode>0.000000</c:formatCode>
                <c:ptCount val="12"/>
                <c:pt idx="0">
                  <c:v>8.0660844458510517E-2</c:v>
                </c:pt>
                <c:pt idx="1">
                  <c:v>5.7193170612720085E-2</c:v>
                </c:pt>
                <c:pt idx="2">
                  <c:v>4.066327867651038E-2</c:v>
                </c:pt>
                <c:pt idx="3">
                  <c:v>2.875328009743883E-2</c:v>
                </c:pt>
                <c:pt idx="4">
                  <c:v>2.0414344653272059E-2</c:v>
                </c:pt>
                <c:pt idx="5">
                  <c:v>1.4532067701444464E-2</c:v>
                </c:pt>
                <c:pt idx="6">
                  <c:v>1.0465278632458381E-2</c:v>
                </c:pt>
                <c:pt idx="7">
                  <c:v>7.5037037691354242E-3</c:v>
                </c:pt>
                <c:pt idx="8">
                  <c:v>5.3651321649877204E-3</c:v>
                </c:pt>
                <c:pt idx="9">
                  <c:v>3.8533963561325213E-3</c:v>
                </c:pt>
                <c:pt idx="10">
                  <c:v>2.7567821559714304E-3</c:v>
                </c:pt>
                <c:pt idx="11">
                  <c:v>1.6919864971850227E-3</c:v>
                </c:pt>
              </c:numCache>
            </c:numRef>
          </c:xVal>
          <c:yVal>
            <c:numRef>
              <c:f>'6H-9'!$J$15:$J$26</c:f>
              <c:numCache>
                <c:formatCode>0.00</c:formatCode>
                <c:ptCount val="12"/>
                <c:pt idx="0">
                  <c:v>97.400401325727685</c:v>
                </c:pt>
                <c:pt idx="1">
                  <c:v>96.182896309155808</c:v>
                </c:pt>
                <c:pt idx="2">
                  <c:v>93.74788627601275</c:v>
                </c:pt>
                <c:pt idx="3">
                  <c:v>93.74788627601275</c:v>
                </c:pt>
                <c:pt idx="4">
                  <c:v>91.921628751155637</c:v>
                </c:pt>
                <c:pt idx="5">
                  <c:v>88.877866209726648</c:v>
                </c:pt>
                <c:pt idx="6">
                  <c:v>80.35533109372561</c:v>
                </c:pt>
                <c:pt idx="7">
                  <c:v>73.659053502581699</c:v>
                </c:pt>
                <c:pt idx="8">
                  <c:v>68.180280928009651</c:v>
                </c:pt>
                <c:pt idx="9">
                  <c:v>60.266498320293863</c:v>
                </c:pt>
                <c:pt idx="10">
                  <c:v>54.178973237435891</c:v>
                </c:pt>
                <c:pt idx="11">
                  <c:v>46.265190629720784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943616"/>
        <c:axId val="343944176"/>
      </c:scatterChart>
      <c:valAx>
        <c:axId val="343943616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3944176"/>
        <c:crosses val="autoZero"/>
        <c:crossBetween val="midCat"/>
        <c:majorUnit val="10"/>
        <c:minorUnit val="10"/>
      </c:valAx>
      <c:valAx>
        <c:axId val="343944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394361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'7H-2'!$L$15:$L$26</c:f>
              <c:numCache>
                <c:formatCode>0.000000</c:formatCode>
                <c:ptCount val="12"/>
                <c:pt idx="0">
                  <c:v>8.5000504957251005E-2</c:v>
                </c:pt>
                <c:pt idx="1">
                  <c:v>6.0179143784800347E-2</c:v>
                </c:pt>
                <c:pt idx="2">
                  <c:v>4.265854074524443E-2</c:v>
                </c:pt>
                <c:pt idx="3">
                  <c:v>3.0312736175322198E-2</c:v>
                </c:pt>
                <c:pt idx="4">
                  <c:v>2.1460528659950882E-2</c:v>
                </c:pt>
                <c:pt idx="5">
                  <c:v>1.5211852232043193E-2</c:v>
                </c:pt>
                <c:pt idx="6">
                  <c:v>1.088616011423842E-2</c:v>
                </c:pt>
                <c:pt idx="7">
                  <c:v>7.7883483454745418E-3</c:v>
                </c:pt>
                <c:pt idx="8">
                  <c:v>5.5642648207598153E-3</c:v>
                </c:pt>
                <c:pt idx="9">
                  <c:v>3.9567711096963167E-3</c:v>
                </c:pt>
                <c:pt idx="10">
                  <c:v>2.8259482147312991E-3</c:v>
                </c:pt>
                <c:pt idx="11">
                  <c:v>2.013559608513165E-3</c:v>
                </c:pt>
              </c:numCache>
            </c:numRef>
          </c:xVal>
          <c:yVal>
            <c:numRef>
              <c:f>'7H-2'!$J$15:$J$26</c:f>
              <c:numCache>
                <c:formatCode>0.00</c:formatCode>
                <c:ptCount val="12"/>
                <c:pt idx="0">
                  <c:v>95.009090375931038</c:v>
                </c:pt>
                <c:pt idx="1">
                  <c:v>94.217347956131434</c:v>
                </c:pt>
                <c:pt idx="2">
                  <c:v>92.633863116533135</c:v>
                </c:pt>
                <c:pt idx="3">
                  <c:v>89.466893437334704</c:v>
                </c:pt>
                <c:pt idx="4">
                  <c:v>88.675151017535995</c:v>
                </c:pt>
                <c:pt idx="5">
                  <c:v>87.091666177936787</c:v>
                </c:pt>
                <c:pt idx="6">
                  <c:v>79.174241979942536</c:v>
                </c:pt>
                <c:pt idx="7">
                  <c:v>71.256817781948286</c:v>
                </c:pt>
                <c:pt idx="8">
                  <c:v>64.131136003753639</c:v>
                </c:pt>
                <c:pt idx="9">
                  <c:v>60.172423904756513</c:v>
                </c:pt>
                <c:pt idx="10">
                  <c:v>53.046742126561853</c:v>
                </c:pt>
                <c:pt idx="11">
                  <c:v>47.504545187965519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946416"/>
        <c:axId val="343946976"/>
      </c:scatterChart>
      <c:valAx>
        <c:axId val="343946416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3946976"/>
        <c:crosses val="autoZero"/>
        <c:crossBetween val="midCat"/>
        <c:majorUnit val="10"/>
        <c:minorUnit val="10"/>
      </c:valAx>
      <c:valAx>
        <c:axId val="343946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394641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'7H-6'!$L$15:$L$27</c:f>
              <c:numCache>
                <c:formatCode>0.000000</c:formatCode>
                <c:ptCount val="13"/>
                <c:pt idx="0">
                  <c:v>7.7478590712536183E-2</c:v>
                </c:pt>
                <c:pt idx="1">
                  <c:v>5.5680487483108831E-2</c:v>
                </c:pt>
                <c:pt idx="2">
                  <c:v>3.9599636280324778E-2</c:v>
                </c:pt>
                <c:pt idx="3">
                  <c:v>2.8359919841515042E-2</c:v>
                </c:pt>
                <c:pt idx="4">
                  <c:v>2.0165211114627629E-2</c:v>
                </c:pt>
                <c:pt idx="5">
                  <c:v>1.4258957523211536E-2</c:v>
                </c:pt>
                <c:pt idx="6">
                  <c:v>1.0343820608156399E-2</c:v>
                </c:pt>
                <c:pt idx="7">
                  <c:v>7.4190197610130891E-3</c:v>
                </c:pt>
                <c:pt idx="8">
                  <c:v>5.3257304163442584E-3</c:v>
                </c:pt>
                <c:pt idx="9">
                  <c:v>3.8121823759228487E-3</c:v>
                </c:pt>
                <c:pt idx="10">
                  <c:v>2.7535969646640384E-3</c:v>
                </c:pt>
                <c:pt idx="11">
                  <c:v>1.7967006752137033E-3</c:v>
                </c:pt>
              </c:numCache>
            </c:numRef>
          </c:xVal>
          <c:yVal>
            <c:numRef>
              <c:f>'7H-6'!$J$15:$J$27</c:f>
              <c:numCache>
                <c:formatCode>0.00</c:formatCode>
                <c:ptCount val="13"/>
                <c:pt idx="0">
                  <c:v>95.94737637985763</c:v>
                </c:pt>
                <c:pt idx="1">
                  <c:v>90.333434144866402</c:v>
                </c:pt>
                <c:pt idx="2">
                  <c:v>88.292000604868974</c:v>
                </c:pt>
                <c:pt idx="3">
                  <c:v>83.698775139875892</c:v>
                </c:pt>
                <c:pt idx="4">
                  <c:v>81.657341599879032</c:v>
                </c:pt>
                <c:pt idx="5">
                  <c:v>81.657341599879032</c:v>
                </c:pt>
                <c:pt idx="6">
                  <c:v>71.960532284893503</c:v>
                </c:pt>
                <c:pt idx="7">
                  <c:v>66.346590049901721</c:v>
                </c:pt>
                <c:pt idx="8">
                  <c:v>60.222289429910553</c:v>
                </c:pt>
                <c:pt idx="9">
                  <c:v>55.118705579918114</c:v>
                </c:pt>
                <c:pt idx="10">
                  <c:v>45.932254649931956</c:v>
                </c:pt>
                <c:pt idx="11">
                  <c:v>39.807954029940795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949216"/>
        <c:axId val="343713152"/>
      </c:scatterChart>
      <c:valAx>
        <c:axId val="343949216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3713152"/>
        <c:crosses val="autoZero"/>
        <c:crossBetween val="midCat"/>
        <c:majorUnit val="10"/>
        <c:minorUnit val="10"/>
      </c:valAx>
      <c:valAx>
        <c:axId val="343713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394921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'7H-9'!$L$15:$L$27</c:f>
              <c:numCache>
                <c:formatCode>0.000000</c:formatCode>
                <c:ptCount val="13"/>
                <c:pt idx="0">
                  <c:v>8.0101857512679286E-2</c:v>
                </c:pt>
                <c:pt idx="1">
                  <c:v>5.6956996841495834E-2</c:v>
                </c:pt>
                <c:pt idx="2">
                  <c:v>4.0718490214059606E-2</c:v>
                </c:pt>
                <c:pt idx="3">
                  <c:v>2.8909125575492883E-2</c:v>
                </c:pt>
                <c:pt idx="4">
                  <c:v>2.0606032846067011E-2</c:v>
                </c:pt>
                <c:pt idx="5">
                  <c:v>1.4685850478208215E-2</c:v>
                </c:pt>
                <c:pt idx="6">
                  <c:v>1.0492078365538709E-2</c:v>
                </c:pt>
                <c:pt idx="7">
                  <c:v>7.4661850152083608E-3</c:v>
                </c:pt>
                <c:pt idx="8">
                  <c:v>5.3125315598281878E-3</c:v>
                </c:pt>
                <c:pt idx="9">
                  <c:v>3.8579485093513575E-3</c:v>
                </c:pt>
                <c:pt idx="10">
                  <c:v>2.7852849693634218E-3</c:v>
                </c:pt>
                <c:pt idx="11">
                  <c:v>1.9916486232913412E-3</c:v>
                </c:pt>
                <c:pt idx="12">
                  <c:v>1.22917678880888E-3</c:v>
                </c:pt>
              </c:numCache>
            </c:numRef>
          </c:xVal>
          <c:yVal>
            <c:numRef>
              <c:f>'7H-9'!$J$15:$J$27</c:f>
              <c:numCache>
                <c:formatCode>0.00</c:formatCode>
                <c:ptCount val="13"/>
                <c:pt idx="0">
                  <c:v>100.44416386715667</c:v>
                </c:pt>
                <c:pt idx="1">
                  <c:v>98.009153834013617</c:v>
                </c:pt>
                <c:pt idx="2">
                  <c:v>93.139133767726818</c:v>
                </c:pt>
                <c:pt idx="3">
                  <c:v>91.312876242869692</c:v>
                </c:pt>
                <c:pt idx="4">
                  <c:v>87.660361193154785</c:v>
                </c:pt>
                <c:pt idx="5">
                  <c:v>84.007846143439849</c:v>
                </c:pt>
                <c:pt idx="6">
                  <c:v>79.137826077153733</c:v>
                </c:pt>
                <c:pt idx="7">
                  <c:v>76.094063535724757</c:v>
                </c:pt>
                <c:pt idx="8">
                  <c:v>73.050300994295768</c:v>
                </c:pt>
                <c:pt idx="9">
                  <c:v>59.657745812007931</c:v>
                </c:pt>
                <c:pt idx="10">
                  <c:v>48.700200662863843</c:v>
                </c:pt>
                <c:pt idx="11">
                  <c:v>42.612675580005863</c:v>
                </c:pt>
                <c:pt idx="12">
                  <c:v>37.742655513719754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715392"/>
        <c:axId val="343715952"/>
      </c:scatterChart>
      <c:valAx>
        <c:axId val="34371539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3715952"/>
        <c:crosses val="autoZero"/>
        <c:crossBetween val="midCat"/>
        <c:majorUnit val="10"/>
        <c:minorUnit val="10"/>
      </c:valAx>
      <c:valAx>
        <c:axId val="343715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3715392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'8H-3'!$L$15:$L$26</c:f>
              <c:numCache>
                <c:formatCode>0.000000</c:formatCode>
                <c:ptCount val="12"/>
                <c:pt idx="0">
                  <c:v>8.1986865003049872E-2</c:v>
                </c:pt>
                <c:pt idx="1">
                  <c:v>5.8513485563236378E-2</c:v>
                </c:pt>
                <c:pt idx="2">
                  <c:v>4.1483736832129574E-2</c:v>
                </c:pt>
                <c:pt idx="3">
                  <c:v>2.9600277952071999E-2</c:v>
                </c:pt>
                <c:pt idx="4">
                  <c:v>2.0957374133397311E-2</c:v>
                </c:pt>
                <c:pt idx="5">
                  <c:v>1.4856953538018025E-2</c:v>
                </c:pt>
                <c:pt idx="6">
                  <c:v>1.0651460832688517E-2</c:v>
                </c:pt>
                <c:pt idx="7">
                  <c:v>7.6151510146406972E-3</c:v>
                </c:pt>
                <c:pt idx="8">
                  <c:v>5.4430800571192098E-3</c:v>
                </c:pt>
                <c:pt idx="9">
                  <c:v>3.8941741727372709E-3</c:v>
                </c:pt>
                <c:pt idx="10">
                  <c:v>2.8166164945403181E-3</c:v>
                </c:pt>
                <c:pt idx="11">
                  <c:v>1.8476905978829265E-3</c:v>
                </c:pt>
              </c:numCache>
            </c:numRef>
          </c:xVal>
          <c:yVal>
            <c:numRef>
              <c:f>'8H-3'!$J$15:$J$26</c:f>
              <c:numCache>
                <c:formatCode>0.00</c:formatCode>
                <c:ptCount val="12"/>
                <c:pt idx="0">
                  <c:v>96.573058146841021</c:v>
                </c:pt>
                <c:pt idx="1">
                  <c:v>92.005413504761137</c:v>
                </c:pt>
                <c:pt idx="2">
                  <c:v>90.70037217845217</c:v>
                </c:pt>
                <c:pt idx="3">
                  <c:v>86.132727536372286</c:v>
                </c:pt>
                <c:pt idx="4">
                  <c:v>85.480206873217796</c:v>
                </c:pt>
                <c:pt idx="5">
                  <c:v>84.175165546908843</c:v>
                </c:pt>
                <c:pt idx="6">
                  <c:v>76.997438252211026</c:v>
                </c:pt>
                <c:pt idx="7">
                  <c:v>71.124752283822176</c:v>
                </c:pt>
                <c:pt idx="8">
                  <c:v>65.252066315433325</c:v>
                </c:pt>
                <c:pt idx="9">
                  <c:v>58.726859683889998</c:v>
                </c:pt>
                <c:pt idx="10">
                  <c:v>45.676446420803323</c:v>
                </c:pt>
                <c:pt idx="11">
                  <c:v>37.193677799797292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718192"/>
        <c:axId val="343718752"/>
      </c:scatterChart>
      <c:valAx>
        <c:axId val="34371819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3718752"/>
        <c:crosses val="autoZero"/>
        <c:crossBetween val="midCat"/>
        <c:majorUnit val="10"/>
        <c:minorUnit val="10"/>
      </c:valAx>
      <c:valAx>
        <c:axId val="343718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3718192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'8H-5'!$L$15:$L$27</c:f>
              <c:numCache>
                <c:formatCode>0.000000</c:formatCode>
                <c:ptCount val="13"/>
                <c:pt idx="0">
                  <c:v>8.3614823974960825E-2</c:v>
                </c:pt>
                <c:pt idx="1">
                  <c:v>5.94278141520721E-2</c:v>
                </c:pt>
                <c:pt idx="2">
                  <c:v>4.2128600411412351E-2</c:v>
                </c:pt>
                <c:pt idx="3">
                  <c:v>2.9789419032808049E-2</c:v>
                </c:pt>
                <c:pt idx="4">
                  <c:v>2.1197199317180244E-2</c:v>
                </c:pt>
                <c:pt idx="5">
                  <c:v>1.5026108364888234E-2</c:v>
                </c:pt>
                <c:pt idx="6">
                  <c:v>1.0782480036539562E-2</c:v>
                </c:pt>
                <c:pt idx="7">
                  <c:v>7.6335673680521625E-3</c:v>
                </c:pt>
                <c:pt idx="8">
                  <c:v>5.4944310061938312E-3</c:v>
                </c:pt>
                <c:pt idx="9">
                  <c:v>3.9389877787476815E-3</c:v>
                </c:pt>
                <c:pt idx="10">
                  <c:v>2.8103781336264381E-3</c:v>
                </c:pt>
                <c:pt idx="11">
                  <c:v>1.9652336769669962E-3</c:v>
                </c:pt>
                <c:pt idx="12">
                  <c:v>8.5520842182641385E-4</c:v>
                </c:pt>
              </c:numCache>
            </c:numRef>
          </c:xVal>
          <c:yVal>
            <c:numRef>
              <c:f>'8H-5'!$J$15:$J$27</c:f>
              <c:numCache>
                <c:formatCode>0.00</c:formatCode>
                <c:ptCount val="13"/>
                <c:pt idx="0">
                  <c:v>96.016042780748336</c:v>
                </c:pt>
                <c:pt idx="1">
                  <c:v>93.128342245989131</c:v>
                </c:pt>
                <c:pt idx="2">
                  <c:v>91.684491978609941</c:v>
                </c:pt>
                <c:pt idx="3">
                  <c:v>91.684491978609941</c:v>
                </c:pt>
                <c:pt idx="4">
                  <c:v>88.074866310160743</c:v>
                </c:pt>
                <c:pt idx="5">
                  <c:v>86.631016042780743</c:v>
                </c:pt>
                <c:pt idx="6">
                  <c:v>77.967914438502333</c:v>
                </c:pt>
                <c:pt idx="7">
                  <c:v>77.245989304813151</c:v>
                </c:pt>
                <c:pt idx="8">
                  <c:v>66.417112299465572</c:v>
                </c:pt>
                <c:pt idx="9">
                  <c:v>57.754010695187162</c:v>
                </c:pt>
                <c:pt idx="10">
                  <c:v>51.978609625668774</c:v>
                </c:pt>
                <c:pt idx="11">
                  <c:v>45.481283422459562</c:v>
                </c:pt>
                <c:pt idx="12">
                  <c:v>34.652406417111969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793360"/>
        <c:axId val="344793920"/>
      </c:scatterChart>
      <c:valAx>
        <c:axId val="344793360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0" sourceLinked="0"/>
        <c:majorTickMark val="out"/>
        <c:minorTickMark val="none"/>
        <c:tickLblPos val="nextTo"/>
        <c:crossAx val="344793920"/>
        <c:crosses val="autoZero"/>
        <c:crossBetween val="midCat"/>
        <c:majorUnit val="10"/>
        <c:minorUnit val="10"/>
      </c:valAx>
      <c:valAx>
        <c:axId val="344793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344793360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47366579177602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'8H-7'!$L$15:$L$26</c:f>
              <c:numCache>
                <c:formatCode>0.000000</c:formatCode>
                <c:ptCount val="12"/>
                <c:pt idx="0">
                  <c:v>8.2967473664259148E-2</c:v>
                </c:pt>
                <c:pt idx="1">
                  <c:v>5.9200555904143998E-2</c:v>
                </c:pt>
                <c:pt idx="2">
                  <c:v>4.1914748266794623E-2</c:v>
                </c:pt>
                <c:pt idx="3">
                  <c:v>2.9827103322426204E-2</c:v>
                </c:pt>
                <c:pt idx="4">
                  <c:v>2.1144139911516997E-2</c:v>
                </c:pt>
                <c:pt idx="5">
                  <c:v>1.506344036867392E-2</c:v>
                </c:pt>
                <c:pt idx="6">
                  <c:v>1.0769449844424109E-2</c:v>
                </c:pt>
                <c:pt idx="7">
                  <c:v>7.7067927122650426E-3</c:v>
                </c:pt>
                <c:pt idx="8">
                  <c:v>5.5135643119428607E-3</c:v>
                </c:pt>
                <c:pt idx="9">
                  <c:v>3.9567711096963167E-3</c:v>
                </c:pt>
                <c:pt idx="10">
                  <c:v>2.8476033070059777E-3</c:v>
                </c:pt>
                <c:pt idx="11">
                  <c:v>1.8652328989619776E-3</c:v>
                </c:pt>
              </c:numCache>
            </c:numRef>
          </c:xVal>
          <c:yVal>
            <c:numRef>
              <c:f>'8H-7'!$J$15:$J$26</c:f>
              <c:numCache>
                <c:formatCode>0.00</c:formatCode>
                <c:ptCount val="12"/>
                <c:pt idx="0">
                  <c:v>93.188985176172466</c:v>
                </c:pt>
                <c:pt idx="1">
                  <c:v>88.49601469967503</c:v>
                </c:pt>
                <c:pt idx="2">
                  <c:v>87.825590345889466</c:v>
                </c:pt>
                <c:pt idx="3">
                  <c:v>84.473468576962389</c:v>
                </c:pt>
                <c:pt idx="4">
                  <c:v>83.132619869391249</c:v>
                </c:pt>
                <c:pt idx="5">
                  <c:v>79.110073746678609</c:v>
                </c:pt>
                <c:pt idx="6">
                  <c:v>73.076254562610032</c:v>
                </c:pt>
                <c:pt idx="7">
                  <c:v>66.372011024755892</c:v>
                </c:pt>
                <c:pt idx="8">
                  <c:v>59.667767486901745</c:v>
                </c:pt>
                <c:pt idx="9">
                  <c:v>50.952250887691655</c:v>
                </c:pt>
                <c:pt idx="10">
                  <c:v>40.225461227124875</c:v>
                </c:pt>
                <c:pt idx="11">
                  <c:v>34.862066396841861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796160"/>
        <c:axId val="344796720"/>
      </c:scatterChart>
      <c:valAx>
        <c:axId val="344796160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4796720"/>
        <c:crosses val="autoZero"/>
        <c:crossBetween val="midCat"/>
        <c:majorUnit val="10"/>
        <c:minorUnit val="10"/>
      </c:valAx>
      <c:valAx>
        <c:axId val="344796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4796160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'9H-1'!$L$15:$L$26</c:f>
              <c:numCache>
                <c:formatCode>0.000000</c:formatCode>
                <c:ptCount val="12"/>
                <c:pt idx="0">
                  <c:v>7.1318417331433043E-2</c:v>
                </c:pt>
                <c:pt idx="1">
                  <c:v>5.1137556910288581E-2</c:v>
                </c:pt>
                <c:pt idx="2">
                  <c:v>3.6283760672707825E-2</c:v>
                </c:pt>
                <c:pt idx="3">
                  <c:v>2.5787505950761454E-2</c:v>
                </c:pt>
                <c:pt idx="4">
                  <c:v>1.8418402494887055E-2</c:v>
                </c:pt>
                <c:pt idx="5">
                  <c:v>1.3343296025947294E-2</c:v>
                </c:pt>
                <c:pt idx="6">
                  <c:v>9.6557838221526804E-3</c:v>
                </c:pt>
                <c:pt idx="7">
                  <c:v>7.0303156741464588E-3</c:v>
                </c:pt>
                <c:pt idx="8">
                  <c:v>5.1104596831511176E-3</c:v>
                </c:pt>
                <c:pt idx="9">
                  <c:v>3.747170844835251E-3</c:v>
                </c:pt>
                <c:pt idx="10">
                  <c:v>2.6891009669213653E-3</c:v>
                </c:pt>
                <c:pt idx="11">
                  <c:v>1.9155457145488962E-3</c:v>
                </c:pt>
              </c:numCache>
            </c:numRef>
          </c:xVal>
          <c:yVal>
            <c:numRef>
              <c:f>'9H-1'!$J$15:$J$26</c:f>
              <c:numCache>
                <c:formatCode>0.00</c:formatCode>
                <c:ptCount val="12"/>
                <c:pt idx="0">
                  <c:v>98.440932389553694</c:v>
                </c:pt>
                <c:pt idx="1">
                  <c:v>95.145838418354515</c:v>
                </c:pt>
                <c:pt idx="2">
                  <c:v>94.322064925555651</c:v>
                </c:pt>
                <c:pt idx="3">
                  <c:v>93.086404686355493</c:v>
                </c:pt>
                <c:pt idx="4">
                  <c:v>90.61508420795704</c:v>
                </c:pt>
                <c:pt idx="5">
                  <c:v>84.43678301195996</c:v>
                </c:pt>
                <c:pt idx="6">
                  <c:v>78.258481815962881</c:v>
                </c:pt>
                <c:pt idx="7">
                  <c:v>70.020746887966794</c:v>
                </c:pt>
                <c:pt idx="8">
                  <c:v>61.7830119599707</c:v>
                </c:pt>
                <c:pt idx="9">
                  <c:v>50.250183060776365</c:v>
                </c:pt>
                <c:pt idx="10">
                  <c:v>45.30754210397852</c:v>
                </c:pt>
                <c:pt idx="11">
                  <c:v>37.069807175982426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798960"/>
        <c:axId val="344799520"/>
      </c:scatterChart>
      <c:valAx>
        <c:axId val="344798960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4799520"/>
        <c:crosses val="autoZero"/>
        <c:crossBetween val="midCat"/>
        <c:majorUnit val="10"/>
        <c:minorUnit val="10"/>
      </c:valAx>
      <c:valAx>
        <c:axId val="344799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4798960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'9H-5'!$L$15:$L$26</c:f>
              <c:numCache>
                <c:formatCode>0.000000</c:formatCode>
                <c:ptCount val="12"/>
                <c:pt idx="0">
                  <c:v>8.4894717106731438E-2</c:v>
                </c:pt>
                <c:pt idx="1">
                  <c:v>6.0253761474695681E-2</c:v>
                </c:pt>
                <c:pt idx="2">
                  <c:v>4.2868682611778196E-2</c:v>
                </c:pt>
                <c:pt idx="3">
                  <c:v>3.0423704464086387E-2</c:v>
                </c:pt>
                <c:pt idx="4">
                  <c:v>2.1538899688848218E-2</c:v>
                </c:pt>
                <c:pt idx="5">
                  <c:v>1.5340534845461716E-2</c:v>
                </c:pt>
                <c:pt idx="6">
                  <c:v>1.0924786469000585E-2</c:v>
                </c:pt>
                <c:pt idx="7">
                  <c:v>7.8063561113533488E-3</c:v>
                </c:pt>
                <c:pt idx="8">
                  <c:v>5.5957193665385719E-3</c:v>
                </c:pt>
                <c:pt idx="9">
                  <c:v>4.0183930546228092E-3</c:v>
                </c:pt>
                <c:pt idx="10">
                  <c:v>2.8599040264969192E-3</c:v>
                </c:pt>
                <c:pt idx="11">
                  <c:v>1.8955361259935344E-3</c:v>
                </c:pt>
              </c:numCache>
            </c:numRef>
          </c:xVal>
          <c:yVal>
            <c:numRef>
              <c:f>'9H-5'!$J$15:$J$26</c:f>
              <c:numCache>
                <c:formatCode>0.00</c:formatCode>
                <c:ptCount val="12"/>
                <c:pt idx="0">
                  <c:v>96.863140417457487</c:v>
                </c:pt>
                <c:pt idx="1">
                  <c:v>94.461574952561293</c:v>
                </c:pt>
                <c:pt idx="2">
                  <c:v>90.458965844401902</c:v>
                </c:pt>
                <c:pt idx="3">
                  <c:v>88.057400379506632</c:v>
                </c:pt>
                <c:pt idx="4">
                  <c:v>87.256878557874572</c:v>
                </c:pt>
                <c:pt idx="5">
                  <c:v>82.453747628083121</c:v>
                </c:pt>
                <c:pt idx="6">
                  <c:v>77.650616698292581</c:v>
                </c:pt>
                <c:pt idx="7">
                  <c:v>70.445920303604936</c:v>
                </c:pt>
                <c:pt idx="8">
                  <c:v>60.839658444022952</c:v>
                </c:pt>
                <c:pt idx="9">
                  <c:v>49.632352941176833</c:v>
                </c:pt>
                <c:pt idx="10">
                  <c:v>44.829222011385376</c:v>
                </c:pt>
                <c:pt idx="11">
                  <c:v>37.624525616698655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90784"/>
        <c:axId val="345491344"/>
      </c:scatterChart>
      <c:valAx>
        <c:axId val="345490784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5491344"/>
        <c:crosses val="autoZero"/>
        <c:crossBetween val="midCat"/>
        <c:majorUnit val="10"/>
        <c:minorUnit val="10"/>
      </c:valAx>
      <c:valAx>
        <c:axId val="345491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5490784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'2H-5 (40-42) '!$L$15:$L$26</c:f>
              <c:numCache>
                <c:formatCode>0.000000</c:formatCode>
                <c:ptCount val="12"/>
                <c:pt idx="0">
                  <c:v>8.646794636145419E-2</c:v>
                </c:pt>
                <c:pt idx="1">
                  <c:v>6.1362139381846863E-2</c:v>
                </c:pt>
                <c:pt idx="2">
                  <c:v>4.3493016680111338E-2</c:v>
                </c:pt>
                <c:pt idx="3">
                  <c:v>3.0790710551442026E-2</c:v>
                </c:pt>
                <c:pt idx="4">
                  <c:v>2.1772320228476839E-2</c:v>
                </c:pt>
                <c:pt idx="5">
                  <c:v>1.5413585424530085E-2</c:v>
                </c:pt>
                <c:pt idx="6">
                  <c:v>1.0924786469000585E-2</c:v>
                </c:pt>
                <c:pt idx="7">
                  <c:v>7.7883483454745418E-3</c:v>
                </c:pt>
                <c:pt idx="8">
                  <c:v>5.5389725769981572E-3</c:v>
                </c:pt>
                <c:pt idx="9">
                  <c:v>3.9523327783951151E-3</c:v>
                </c:pt>
                <c:pt idx="10">
                  <c:v>2.800994541040591E-3</c:v>
                </c:pt>
                <c:pt idx="11">
                  <c:v>1.6890923268520941E-3</c:v>
                </c:pt>
              </c:numCache>
            </c:numRef>
          </c:xVal>
          <c:yVal>
            <c:numRef>
              <c:f>'2H-5 (40-42) '!$J$15:$J$26</c:f>
              <c:numCache>
                <c:formatCode>0.00</c:formatCode>
                <c:ptCount val="12"/>
                <c:pt idx="0">
                  <c:v>100.99156639260403</c:v>
                </c:pt>
                <c:pt idx="1">
                  <c:v>98.133314513567427</c:v>
                </c:pt>
                <c:pt idx="2">
                  <c:v>96.22781326087744</c:v>
                </c:pt>
                <c:pt idx="3">
                  <c:v>95.275062634531906</c:v>
                </c:pt>
                <c:pt idx="4">
                  <c:v>95.275062634531906</c:v>
                </c:pt>
                <c:pt idx="5">
                  <c:v>94.322312008186373</c:v>
                </c:pt>
                <c:pt idx="6">
                  <c:v>92.416810755496385</c:v>
                </c:pt>
                <c:pt idx="7">
                  <c:v>85.747556371078716</c:v>
                </c:pt>
                <c:pt idx="8">
                  <c:v>80.983803239352113</c:v>
                </c:pt>
                <c:pt idx="9">
                  <c:v>73.361798228590004</c:v>
                </c:pt>
                <c:pt idx="10">
                  <c:v>71.456296975898937</c:v>
                </c:pt>
                <c:pt idx="11">
                  <c:v>64.787042591481253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191488"/>
        <c:axId val="163192048"/>
      </c:scatterChart>
      <c:valAx>
        <c:axId val="163191488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layout/>
          <c:overlay val="0"/>
        </c:title>
        <c:numFmt formatCode="0.000" sourceLinked="0"/>
        <c:majorTickMark val="out"/>
        <c:minorTickMark val="none"/>
        <c:tickLblPos val="nextTo"/>
        <c:crossAx val="163192048"/>
        <c:crosses val="autoZero"/>
        <c:crossBetween val="midCat"/>
        <c:majorUnit val="10"/>
        <c:minorUnit val="10"/>
      </c:valAx>
      <c:valAx>
        <c:axId val="163192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63191488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'9H-8'!$L$15:$L$26</c:f>
              <c:numCache>
                <c:formatCode>0.000000</c:formatCode>
                <c:ptCount val="12"/>
                <c:pt idx="0">
                  <c:v>8.0549357405284946E-2</c:v>
                </c:pt>
                <c:pt idx="1">
                  <c:v>5.7114554533480001E-2</c:v>
                </c:pt>
                <c:pt idx="2">
                  <c:v>4.0607992072184761E-2</c:v>
                </c:pt>
                <c:pt idx="3">
                  <c:v>2.8831308138041415E-2</c:v>
                </c:pt>
                <c:pt idx="4">
                  <c:v>2.0496716250762468E-2</c:v>
                </c:pt>
                <c:pt idx="5">
                  <c:v>1.4647556148417985E-2</c:v>
                </c:pt>
                <c:pt idx="6">
                  <c:v>1.0492078365538709E-2</c:v>
                </c:pt>
                <c:pt idx="7">
                  <c:v>7.513054182444117E-3</c:v>
                </c:pt>
                <c:pt idx="8">
                  <c:v>5.3782019338427306E-3</c:v>
                </c:pt>
                <c:pt idx="9">
                  <c:v>3.871572854907837E-3</c:v>
                </c:pt>
                <c:pt idx="10">
                  <c:v>2.7852849693634218E-3</c:v>
                </c:pt>
                <c:pt idx="11">
                  <c:v>1.9819944286669968E-3</c:v>
                </c:pt>
              </c:numCache>
            </c:numRef>
          </c:xVal>
          <c:yVal>
            <c:numRef>
              <c:f>'9H-8'!$J$15:$J$26</c:f>
              <c:numCache>
                <c:formatCode>0.00</c:formatCode>
                <c:ptCount val="12"/>
                <c:pt idx="0">
                  <c:v>100.11976599567014</c:v>
                </c:pt>
                <c:pt idx="1">
                  <c:v>98.876042194481414</c:v>
                </c:pt>
                <c:pt idx="2">
                  <c:v>96.388594592104653</c:v>
                </c:pt>
                <c:pt idx="3">
                  <c:v>94.523008890322259</c:v>
                </c:pt>
                <c:pt idx="4">
                  <c:v>92.035561287944816</c:v>
                </c:pt>
                <c:pt idx="5">
                  <c:v>87.060666083191308</c:v>
                </c:pt>
                <c:pt idx="6">
                  <c:v>80.842047077249077</c:v>
                </c:pt>
                <c:pt idx="7">
                  <c:v>74.623428071306833</c:v>
                </c:pt>
                <c:pt idx="8">
                  <c:v>68.404809065364589</c:v>
                </c:pt>
                <c:pt idx="9">
                  <c:v>59.076880556451236</c:v>
                </c:pt>
                <c:pt idx="10">
                  <c:v>49.748952047537884</c:v>
                </c:pt>
                <c:pt idx="11">
                  <c:v>43.530333041595654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93584"/>
        <c:axId val="344922560"/>
      </c:scatterChart>
      <c:valAx>
        <c:axId val="345493584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4922560"/>
        <c:crosses val="autoZero"/>
        <c:crossBetween val="midCat"/>
        <c:majorUnit val="10"/>
        <c:minorUnit val="10"/>
      </c:valAx>
      <c:valAx>
        <c:axId val="344922560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5493584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'10H_2'!$L$15:$L$27</c:f>
              <c:numCache>
                <c:formatCode>0.000000</c:formatCode>
                <c:ptCount val="13"/>
                <c:pt idx="0">
                  <c:v>7.8286282139915925E-2</c:v>
                </c:pt>
                <c:pt idx="1">
                  <c:v>5.5599732563914386E-2</c:v>
                </c:pt>
                <c:pt idx="2">
                  <c:v>3.9627992629307801E-2</c:v>
                </c:pt>
                <c:pt idx="3">
                  <c:v>2.8081289310783582E-2</c:v>
                </c:pt>
                <c:pt idx="4">
                  <c:v>1.9969291856920878E-2</c:v>
                </c:pt>
                <c:pt idx="5">
                  <c:v>1.4258957523211536E-2</c:v>
                </c:pt>
                <c:pt idx="6">
                  <c:v>1.0193406747443989E-2</c:v>
                </c:pt>
                <c:pt idx="7">
                  <c:v>7.3333579057392427E-3</c:v>
                </c:pt>
                <c:pt idx="8">
                  <c:v>5.3125315598281878E-3</c:v>
                </c:pt>
                <c:pt idx="9">
                  <c:v>3.825969698958636E-3</c:v>
                </c:pt>
                <c:pt idx="10">
                  <c:v>2.6950814383867217E-3</c:v>
                </c:pt>
                <c:pt idx="11">
                  <c:v>1.2150478505875589E-3</c:v>
                </c:pt>
              </c:numCache>
            </c:numRef>
          </c:xVal>
          <c:yVal>
            <c:numRef>
              <c:f>'10H_2'!$J$15:$J$27</c:f>
              <c:numCache>
                <c:formatCode>0.00</c:formatCode>
                <c:ptCount val="13"/>
                <c:pt idx="0">
                  <c:v>99.539677366791722</c:v>
                </c:pt>
                <c:pt idx="1">
                  <c:v>97.889848460159428</c:v>
                </c:pt>
                <c:pt idx="2">
                  <c:v>94.865162131334529</c:v>
                </c:pt>
                <c:pt idx="3">
                  <c:v>94.040247678018687</c:v>
                </c:pt>
                <c:pt idx="4">
                  <c:v>91.840475802509616</c:v>
                </c:pt>
                <c:pt idx="5">
                  <c:v>87.99087502036825</c:v>
                </c:pt>
                <c:pt idx="6">
                  <c:v>83.591331269350093</c:v>
                </c:pt>
                <c:pt idx="7">
                  <c:v>76.442072673944793</c:v>
                </c:pt>
                <c:pt idx="8">
                  <c:v>65.993156265276184</c:v>
                </c:pt>
                <c:pt idx="9">
                  <c:v>57.744011732116668</c:v>
                </c:pt>
                <c:pt idx="10">
                  <c:v>50.594753136711994</c:v>
                </c:pt>
                <c:pt idx="11">
                  <c:v>34.096464070392948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924800"/>
        <c:axId val="344925360"/>
      </c:scatterChart>
      <c:valAx>
        <c:axId val="344924800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4925360"/>
        <c:crosses val="autoZero"/>
        <c:crossBetween val="midCat"/>
        <c:majorUnit val="10"/>
        <c:minorUnit val="10"/>
      </c:valAx>
      <c:valAx>
        <c:axId val="344925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4924800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'10H-5'!$L$15:$L$27</c:f>
              <c:numCache>
                <c:formatCode>0.000000</c:formatCode>
                <c:ptCount val="13"/>
                <c:pt idx="0">
                  <c:v>8.4363788089757474E-2</c:v>
                </c:pt>
                <c:pt idx="1">
                  <c:v>6.0029630153083394E-2</c:v>
                </c:pt>
                <c:pt idx="2">
                  <c:v>4.2711173141258989E-2</c:v>
                </c:pt>
                <c:pt idx="3">
                  <c:v>3.0238531079497949E-2</c:v>
                </c:pt>
                <c:pt idx="4">
                  <c:v>2.1512807735370922E-2</c:v>
                </c:pt>
                <c:pt idx="5">
                  <c:v>1.5230302029281394E-2</c:v>
                </c:pt>
                <c:pt idx="6">
                  <c:v>1.0821476474991621E-2</c:v>
                </c:pt>
                <c:pt idx="7">
                  <c:v>7.7067927122650426E-3</c:v>
                </c:pt>
                <c:pt idx="8">
                  <c:v>5.5453064527976759E-3</c:v>
                </c:pt>
                <c:pt idx="9">
                  <c:v>3.9832972465826825E-3</c:v>
                </c:pt>
                <c:pt idx="10">
                  <c:v>2.8321522797501524E-3</c:v>
                </c:pt>
                <c:pt idx="11">
                  <c:v>2.0265924928465837E-3</c:v>
                </c:pt>
                <c:pt idx="12">
                  <c:v>1.195456435442051E-3</c:v>
                </c:pt>
              </c:numCache>
            </c:numRef>
          </c:xVal>
          <c:yVal>
            <c:numRef>
              <c:f>'10H-5'!$J$15:$J$27</c:f>
              <c:numCache>
                <c:formatCode>0.00</c:formatCode>
                <c:ptCount val="13"/>
                <c:pt idx="0">
                  <c:v>98.87235526621734</c:v>
                </c:pt>
                <c:pt idx="1">
                  <c:v>94.948849104859519</c:v>
                </c:pt>
                <c:pt idx="2">
                  <c:v>91.025342943501684</c:v>
                </c:pt>
                <c:pt idx="3">
                  <c:v>90.240641711229955</c:v>
                </c:pt>
                <c:pt idx="4">
                  <c:v>86.31713554987212</c:v>
                </c:pt>
                <c:pt idx="5">
                  <c:v>85.532434317600377</c:v>
                </c:pt>
                <c:pt idx="6">
                  <c:v>82.393629388514299</c:v>
                </c:pt>
                <c:pt idx="7">
                  <c:v>77.685421994884734</c:v>
                </c:pt>
                <c:pt idx="8">
                  <c:v>65.914903510811271</c:v>
                </c:pt>
                <c:pt idx="9">
                  <c:v>54.929086259009537</c:v>
                </c:pt>
                <c:pt idx="10">
                  <c:v>51.005580097651709</c:v>
                </c:pt>
                <c:pt idx="11">
                  <c:v>42.373866542664317</c:v>
                </c:pt>
                <c:pt idx="12">
                  <c:v>33.742152987676931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927600"/>
        <c:axId val="344928160"/>
      </c:scatterChart>
      <c:valAx>
        <c:axId val="344927600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4928160"/>
        <c:crosses val="autoZero"/>
        <c:crossBetween val="midCat"/>
        <c:majorUnit val="10"/>
        <c:minorUnit val="10"/>
      </c:valAx>
      <c:valAx>
        <c:axId val="344928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4927600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'10H-9'!$L$15:$L$26</c:f>
              <c:numCache>
                <c:formatCode>0.000000</c:formatCode>
                <c:ptCount val="12"/>
                <c:pt idx="0">
                  <c:v>8.0660844458510517E-2</c:v>
                </c:pt>
                <c:pt idx="1">
                  <c:v>5.7428373129222811E-2</c:v>
                </c:pt>
                <c:pt idx="2">
                  <c:v>4.0718490214059606E-2</c:v>
                </c:pt>
                <c:pt idx="3">
                  <c:v>2.9141331117613436E-2</c:v>
                </c:pt>
                <c:pt idx="4">
                  <c:v>2.0714772560714131E-2</c:v>
                </c:pt>
                <c:pt idx="5">
                  <c:v>1.4781152260103576E-2</c:v>
                </c:pt>
                <c:pt idx="6">
                  <c:v>1.0625063119656376E-2</c:v>
                </c:pt>
                <c:pt idx="7">
                  <c:v>7.6059261160215967E-3</c:v>
                </c:pt>
                <c:pt idx="8">
                  <c:v>5.4745819794128747E-3</c:v>
                </c:pt>
                <c:pt idx="9">
                  <c:v>3.9389877787476815E-3</c:v>
                </c:pt>
                <c:pt idx="10">
                  <c:v>2.8197304993548716E-3</c:v>
                </c:pt>
                <c:pt idx="11">
                  <c:v>1.8829934561449115E-3</c:v>
                </c:pt>
              </c:numCache>
            </c:numRef>
          </c:xVal>
          <c:yVal>
            <c:numRef>
              <c:f>'10H-9'!$J$15:$J$26</c:f>
              <c:numCache>
                <c:formatCode>0.00</c:formatCode>
                <c:ptCount val="12"/>
                <c:pt idx="0">
                  <c:v>98.916950976575919</c:v>
                </c:pt>
                <c:pt idx="1">
                  <c:v>95.825796258557915</c:v>
                </c:pt>
                <c:pt idx="2">
                  <c:v>94.589334371350432</c:v>
                </c:pt>
                <c:pt idx="3">
                  <c:v>89.025255878918173</c:v>
                </c:pt>
                <c:pt idx="4">
                  <c:v>86.552332104503918</c:v>
                </c:pt>
                <c:pt idx="5">
                  <c:v>82.224715499278446</c:v>
                </c:pt>
                <c:pt idx="6">
                  <c:v>74.187713232431932</c:v>
                </c:pt>
                <c:pt idx="7">
                  <c:v>68.005403796395939</c:v>
                </c:pt>
                <c:pt idx="8">
                  <c:v>58.794504613834818</c:v>
                </c:pt>
                <c:pt idx="9">
                  <c:v>49.458475488287959</c:v>
                </c:pt>
                <c:pt idx="10">
                  <c:v>42.657935108648225</c:v>
                </c:pt>
                <c:pt idx="11">
                  <c:v>35.857394729008483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939232"/>
        <c:axId val="345939792"/>
      </c:scatterChart>
      <c:valAx>
        <c:axId val="34593923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5939792"/>
        <c:crosses val="autoZero"/>
        <c:crossBetween val="midCat"/>
        <c:majorUnit val="10"/>
        <c:minorUnit val="10"/>
      </c:valAx>
      <c:valAx>
        <c:axId val="345939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5939232"/>
        <c:crosses val="max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'11H-1'!$L$15:$L$27</c:f>
              <c:numCache>
                <c:formatCode>0.000000</c:formatCode>
                <c:ptCount val="13"/>
                <c:pt idx="0">
                  <c:v>8.0660844458510517E-2</c:v>
                </c:pt>
                <c:pt idx="1">
                  <c:v>5.7193170612720085E-2</c:v>
                </c:pt>
                <c:pt idx="2">
                  <c:v>4.066327867651038E-2</c:v>
                </c:pt>
                <c:pt idx="3">
                  <c:v>2.8947955848972803E-2</c:v>
                </c:pt>
                <c:pt idx="4">
                  <c:v>2.066047424304808E-2</c:v>
                </c:pt>
                <c:pt idx="5">
                  <c:v>1.4800138976035999E-2</c:v>
                </c:pt>
                <c:pt idx="6">
                  <c:v>1.0505452594506014E-2</c:v>
                </c:pt>
                <c:pt idx="7">
                  <c:v>7.6243647518456975E-3</c:v>
                </c:pt>
                <c:pt idx="8">
                  <c:v>5.4816383671691046E-3</c:v>
                </c:pt>
                <c:pt idx="9">
                  <c:v>3.9389877787476815E-3</c:v>
                </c:pt>
                <c:pt idx="10">
                  <c:v>2.8166164945403181E-3</c:v>
                </c:pt>
                <c:pt idx="11">
                  <c:v>2.0170912395599512E-3</c:v>
                </c:pt>
                <c:pt idx="12">
                  <c:v>1.7426522880005649E-3</c:v>
                </c:pt>
              </c:numCache>
            </c:numRef>
          </c:xVal>
          <c:yVal>
            <c:numRef>
              <c:f>'11H-1'!$J$15:$J$27</c:f>
              <c:numCache>
                <c:formatCode>0.00</c:formatCode>
                <c:ptCount val="13"/>
                <c:pt idx="0">
                  <c:v>97.88815372065622</c:v>
                </c:pt>
                <c:pt idx="1">
                  <c:v>96.664551799147745</c:v>
                </c:pt>
                <c:pt idx="2">
                  <c:v>94.217347956131476</c:v>
                </c:pt>
                <c:pt idx="3">
                  <c:v>91.15834315236097</c:v>
                </c:pt>
                <c:pt idx="4">
                  <c:v>86.875736427082671</c:v>
                </c:pt>
                <c:pt idx="5">
                  <c:v>80.757726819541659</c:v>
                </c:pt>
                <c:pt idx="6">
                  <c:v>78.922323937278932</c:v>
                </c:pt>
                <c:pt idx="7">
                  <c:v>66.074503761442671</c:v>
                </c:pt>
                <c:pt idx="8">
                  <c:v>57.50929031088539</c:v>
                </c:pt>
                <c:pt idx="9">
                  <c:v>48.94407686032811</c:v>
                </c:pt>
                <c:pt idx="10">
                  <c:v>42.826067252787098</c:v>
                </c:pt>
                <c:pt idx="11">
                  <c:v>37.931659566754561</c:v>
                </c:pt>
                <c:pt idx="12">
                  <c:v>34.872654762984055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942032"/>
        <c:axId val="345942592"/>
      </c:scatterChart>
      <c:valAx>
        <c:axId val="34594203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5942592"/>
        <c:crosses val="autoZero"/>
        <c:crossBetween val="midCat"/>
        <c:majorUnit val="10"/>
        <c:minorUnit val="10"/>
      </c:valAx>
      <c:valAx>
        <c:axId val="345942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5942032"/>
        <c:crosses val="max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'11H-3'!$L$15:$L$26</c:f>
              <c:numCache>
                <c:formatCode>0.000000</c:formatCode>
                <c:ptCount val="12"/>
                <c:pt idx="0">
                  <c:v>7.7129848098732912E-2</c:v>
                </c:pt>
                <c:pt idx="1">
                  <c:v>5.4949420922845341E-2</c:v>
                </c:pt>
                <c:pt idx="2">
                  <c:v>3.9085704294968333E-2</c:v>
                </c:pt>
                <c:pt idx="3">
                  <c:v>2.7920823486747008E-2</c:v>
                </c:pt>
                <c:pt idx="4">
                  <c:v>1.9941146258920447E-2</c:v>
                </c:pt>
                <c:pt idx="5">
                  <c:v>1.4454562787746442E-2</c:v>
                </c:pt>
                <c:pt idx="6">
                  <c:v>1.0451852996870103E-2</c:v>
                </c:pt>
                <c:pt idx="7">
                  <c:v>7.6059261160215967E-3</c:v>
                </c:pt>
                <c:pt idx="8">
                  <c:v>5.4752308391261863E-3</c:v>
                </c:pt>
                <c:pt idx="9">
                  <c:v>3.9300659376684333E-3</c:v>
                </c:pt>
                <c:pt idx="10">
                  <c:v>2.8259482147312991E-3</c:v>
                </c:pt>
                <c:pt idx="11">
                  <c:v>1.9065111356842935E-3</c:v>
                </c:pt>
              </c:numCache>
            </c:numRef>
          </c:xVal>
          <c:yVal>
            <c:numRef>
              <c:f>'11H-3'!$J$15:$J$28</c:f>
              <c:numCache>
                <c:formatCode>0.00</c:formatCode>
                <c:ptCount val="14"/>
                <c:pt idx="0">
                  <c:v>95.154623957487757</c:v>
                </c:pt>
                <c:pt idx="1">
                  <c:v>92.66366521514513</c:v>
                </c:pt>
                <c:pt idx="2">
                  <c:v>90.670898221271173</c:v>
                </c:pt>
                <c:pt idx="3">
                  <c:v>87.18355598199129</c:v>
                </c:pt>
                <c:pt idx="4">
                  <c:v>83.696213742711407</c:v>
                </c:pt>
                <c:pt idx="5">
                  <c:v>74.728762270278239</c:v>
                </c:pt>
                <c:pt idx="6">
                  <c:v>66.259502546313144</c:v>
                </c:pt>
                <c:pt idx="7">
                  <c:v>54.801092331537383</c:v>
                </c:pt>
                <c:pt idx="8">
                  <c:v>47.328216104509558</c:v>
                </c:pt>
                <c:pt idx="9">
                  <c:v>40.851723374419002</c:v>
                </c:pt>
                <c:pt idx="10">
                  <c:v>33.378847147391177</c:v>
                </c:pt>
                <c:pt idx="11">
                  <c:v>25.905970920363352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944832"/>
        <c:axId val="345945392"/>
      </c:scatterChart>
      <c:valAx>
        <c:axId val="34594483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5945392"/>
        <c:crosses val="autoZero"/>
        <c:crossBetween val="midCat"/>
        <c:majorUnit val="10"/>
        <c:minorUnit val="10"/>
      </c:valAx>
      <c:valAx>
        <c:axId val="345945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5944832"/>
        <c:crosses val="max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'11H-5'!$L$15:$L$28</c:f>
              <c:numCache>
                <c:formatCode>0.000000</c:formatCode>
                <c:ptCount val="14"/>
                <c:pt idx="0">
                  <c:v>8.0772177630145159E-2</c:v>
                </c:pt>
                <c:pt idx="1">
                  <c:v>5.766261627608283E-2</c:v>
                </c:pt>
                <c:pt idx="2">
                  <c:v>4.1048199970839153E-2</c:v>
                </c:pt>
                <c:pt idx="3">
                  <c:v>2.9179852391690523E-2</c:v>
                </c:pt>
                <c:pt idx="4">
                  <c:v>2.0714772560714131E-2</c:v>
                </c:pt>
                <c:pt idx="5">
                  <c:v>1.4838039522026178E-2</c:v>
                </c:pt>
                <c:pt idx="6">
                  <c:v>1.0625063119656376E-2</c:v>
                </c:pt>
                <c:pt idx="7">
                  <c:v>7.6243647518456975E-3</c:v>
                </c:pt>
                <c:pt idx="8">
                  <c:v>5.5071939293280768E-3</c:v>
                </c:pt>
                <c:pt idx="9">
                  <c:v>3.9300659376684333E-3</c:v>
                </c:pt>
                <c:pt idx="10">
                  <c:v>2.8228410689706842E-3</c:v>
                </c:pt>
                <c:pt idx="11">
                  <c:v>2.0507674132459832E-3</c:v>
                </c:pt>
                <c:pt idx="12">
                  <c:v>1.7660175961632116E-3</c:v>
                </c:pt>
                <c:pt idx="13">
                  <c:v>8.6732361281344943E-4</c:v>
                </c:pt>
              </c:numCache>
            </c:numRef>
          </c:xVal>
          <c:yVal>
            <c:numRef>
              <c:f>'11H-5'!$J$15:$J$28</c:f>
              <c:numCache>
                <c:formatCode>0.00</c:formatCode>
                <c:ptCount val="14"/>
                <c:pt idx="0">
                  <c:v>101.21419309206634</c:v>
                </c:pt>
                <c:pt idx="1">
                  <c:v>96.758222327007246</c:v>
                </c:pt>
                <c:pt idx="2">
                  <c:v>93.575386066250445</c:v>
                </c:pt>
                <c:pt idx="3">
                  <c:v>91.029117057644413</c:v>
                </c:pt>
                <c:pt idx="4">
                  <c:v>89.119415301190628</c:v>
                </c:pt>
                <c:pt idx="5">
                  <c:v>82.753742779676998</c:v>
                </c:pt>
                <c:pt idx="6">
                  <c:v>76.388070258163381</c:v>
                </c:pt>
                <c:pt idx="7">
                  <c:v>68.749263232346749</c:v>
                </c:pt>
                <c:pt idx="8">
                  <c:v>57.291052693622547</c:v>
                </c:pt>
                <c:pt idx="9">
                  <c:v>52.198514676411932</c:v>
                </c:pt>
                <c:pt idx="10">
                  <c:v>43.286573146292298</c:v>
                </c:pt>
                <c:pt idx="11">
                  <c:v>34.374631616173374</c:v>
                </c:pt>
                <c:pt idx="12">
                  <c:v>31.828362607568078</c:v>
                </c:pt>
                <c:pt idx="13">
                  <c:v>25.462690086054462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723552"/>
        <c:axId val="345724112"/>
      </c:scatterChart>
      <c:valAx>
        <c:axId val="34572355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5724112"/>
        <c:crosses val="autoZero"/>
        <c:crossBetween val="midCat"/>
        <c:majorUnit val="10"/>
        <c:minorUnit val="10"/>
      </c:valAx>
      <c:valAx>
        <c:axId val="345724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5723552"/>
        <c:crosses val="max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'12H-3'!$L$15:$L$27</c:f>
              <c:numCache>
                <c:formatCode>0.000000</c:formatCode>
                <c:ptCount val="13"/>
                <c:pt idx="0">
                  <c:v>8.0101857512679286E-2</c:v>
                </c:pt>
                <c:pt idx="1">
                  <c:v>5.6878054326992576E-2</c:v>
                </c:pt>
                <c:pt idx="2">
                  <c:v>4.0330422229255258E-2</c:v>
                </c:pt>
                <c:pt idx="3">
                  <c:v>2.8909125575492883E-2</c:v>
                </c:pt>
                <c:pt idx="4">
                  <c:v>2.0714772560714131E-2</c:v>
                </c:pt>
                <c:pt idx="5">
                  <c:v>1.4724045212356512E-2</c:v>
                </c:pt>
                <c:pt idx="6">
                  <c:v>1.0492078365538709E-2</c:v>
                </c:pt>
                <c:pt idx="7">
                  <c:v>7.5689140904600096E-3</c:v>
                </c:pt>
                <c:pt idx="8">
                  <c:v>5.4366270850139172E-3</c:v>
                </c:pt>
                <c:pt idx="9">
                  <c:v>3.8896644153786643E-3</c:v>
                </c:pt>
                <c:pt idx="10">
                  <c:v>2.7852849693634218E-3</c:v>
                </c:pt>
                <c:pt idx="11">
                  <c:v>1.9938505572123593E-3</c:v>
                </c:pt>
                <c:pt idx="12">
                  <c:v>1.1839188682585837E-3</c:v>
                </c:pt>
              </c:numCache>
            </c:numRef>
          </c:xVal>
          <c:yVal>
            <c:numRef>
              <c:f>'12H-3'!$J$15:$J$27</c:f>
              <c:numCache>
                <c:formatCode>0.00</c:formatCode>
                <c:ptCount val="13"/>
                <c:pt idx="0">
                  <c:v>96.879417201261276</c:v>
                </c:pt>
                <c:pt idx="1">
                  <c:v>95.117973252147706</c:v>
                </c:pt>
                <c:pt idx="2">
                  <c:v>93.943677286071548</c:v>
                </c:pt>
                <c:pt idx="3">
                  <c:v>88.072197455692077</c:v>
                </c:pt>
                <c:pt idx="4">
                  <c:v>82.200717625312592</c:v>
                </c:pt>
                <c:pt idx="5">
                  <c:v>79.852125693160957</c:v>
                </c:pt>
                <c:pt idx="6">
                  <c:v>76.329237794933135</c:v>
                </c:pt>
                <c:pt idx="7">
                  <c:v>66.934870066325843</c:v>
                </c:pt>
                <c:pt idx="8">
                  <c:v>59.301946286832802</c:v>
                </c:pt>
                <c:pt idx="9">
                  <c:v>53.430466456453324</c:v>
                </c:pt>
                <c:pt idx="10">
                  <c:v>46.971838643035774</c:v>
                </c:pt>
                <c:pt idx="11">
                  <c:v>40.513210829618217</c:v>
                </c:pt>
                <c:pt idx="12">
                  <c:v>35.228878982276832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726352"/>
        <c:axId val="345726912"/>
      </c:scatterChart>
      <c:valAx>
        <c:axId val="34572635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5726912"/>
        <c:crosses val="autoZero"/>
        <c:crossBetween val="midCat"/>
        <c:majorUnit val="10"/>
        <c:minorUnit val="10"/>
      </c:valAx>
      <c:valAx>
        <c:axId val="345726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5726352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'12H-4 (59-61)'!$L$15:$L$27</c:f>
              <c:numCache>
                <c:formatCode>0.000000</c:formatCode>
                <c:ptCount val="13"/>
                <c:pt idx="0">
                  <c:v>8.4788797268720975E-2</c:v>
                </c:pt>
                <c:pt idx="1">
                  <c:v>6.0179143784800347E-2</c:v>
                </c:pt>
                <c:pt idx="2">
                  <c:v>4.265854074524443E-2</c:v>
                </c:pt>
                <c:pt idx="3">
                  <c:v>3.0238531079497949E-2</c:v>
                </c:pt>
                <c:pt idx="4">
                  <c:v>2.1512807735370922E-2</c:v>
                </c:pt>
                <c:pt idx="5">
                  <c:v>1.5303878795834544E-2</c:v>
                </c:pt>
                <c:pt idx="6">
                  <c:v>1.0963276734338209E-2</c:v>
                </c:pt>
                <c:pt idx="7">
                  <c:v>7.5071781393106964E-3</c:v>
                </c:pt>
                <c:pt idx="8">
                  <c:v>5.6332329890806361E-3</c:v>
                </c:pt>
                <c:pt idx="9">
                  <c:v>4.0052681647285452E-3</c:v>
                </c:pt>
                <c:pt idx="10">
                  <c:v>2.8476033070059777E-3</c:v>
                </c:pt>
                <c:pt idx="11">
                  <c:v>2.0717858429019366E-3</c:v>
                </c:pt>
                <c:pt idx="12">
                  <c:v>1.7858831369225189E-3</c:v>
                </c:pt>
              </c:numCache>
            </c:numRef>
          </c:xVal>
          <c:yVal>
            <c:numRef>
              <c:f>'12H-4 (59-61)'!$J$15:$J$27</c:f>
              <c:numCache>
                <c:formatCode>0.00</c:formatCode>
                <c:ptCount val="13"/>
                <c:pt idx="0">
                  <c:v>99.163104341020301</c:v>
                </c:pt>
                <c:pt idx="1">
                  <c:v>96.724667349027456</c:v>
                </c:pt>
                <c:pt idx="2">
                  <c:v>95.099042687699821</c:v>
                </c:pt>
                <c:pt idx="3">
                  <c:v>93.473418026371249</c:v>
                </c:pt>
                <c:pt idx="4">
                  <c:v>89.40935637305077</c:v>
                </c:pt>
                <c:pt idx="5">
                  <c:v>85.345294719730276</c:v>
                </c:pt>
                <c:pt idx="6">
                  <c:v>76.404359082425017</c:v>
                </c:pt>
                <c:pt idx="7">
                  <c:v>67.463423445119744</c:v>
                </c:pt>
                <c:pt idx="8">
                  <c:v>56.896863146486851</c:v>
                </c:pt>
                <c:pt idx="9">
                  <c:v>52.832801493166357</c:v>
                </c:pt>
                <c:pt idx="10">
                  <c:v>48.768739839845871</c:v>
                </c:pt>
                <c:pt idx="11">
                  <c:v>42.266241194533457</c:v>
                </c:pt>
                <c:pt idx="12">
                  <c:v>36.576554879884398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729152"/>
        <c:axId val="345729712"/>
      </c:scatterChart>
      <c:valAx>
        <c:axId val="34572915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5729712"/>
        <c:crosses val="autoZero"/>
        <c:crossBetween val="midCat"/>
        <c:majorUnit val="10"/>
        <c:minorUnit val="10"/>
      </c:valAx>
      <c:valAx>
        <c:axId val="345729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5729152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'12H-4 (74-76)'!$L$15:$L$27</c:f>
              <c:numCache>
                <c:formatCode>0.000000</c:formatCode>
                <c:ptCount val="13"/>
                <c:pt idx="0">
                  <c:v>7.7246270577221443E-2</c:v>
                </c:pt>
                <c:pt idx="1">
                  <c:v>5.4867590019775654E-2</c:v>
                </c:pt>
                <c:pt idx="2">
                  <c:v>3.9143141069957962E-2</c:v>
                </c:pt>
                <c:pt idx="3">
                  <c:v>2.7799866281957193E-2</c:v>
                </c:pt>
                <c:pt idx="4">
                  <c:v>1.982816435101175E-2</c:v>
                </c:pt>
                <c:pt idx="5">
                  <c:v>1.4258957523211536E-2</c:v>
                </c:pt>
                <c:pt idx="6">
                  <c:v>1.0262049992709788E-2</c:v>
                </c:pt>
                <c:pt idx="7">
                  <c:v>7.4190197610130891E-3</c:v>
                </c:pt>
                <c:pt idx="8">
                  <c:v>5.3651321649877204E-3</c:v>
                </c:pt>
                <c:pt idx="9">
                  <c:v>3.8533963561325213E-3</c:v>
                </c:pt>
                <c:pt idx="10">
                  <c:v>2.7631415234897821E-3</c:v>
                </c:pt>
                <c:pt idx="11">
                  <c:v>1.9806022340363035E-3</c:v>
                </c:pt>
                <c:pt idx="12">
                  <c:v>1.1755123029496728E-3</c:v>
                </c:pt>
              </c:numCache>
            </c:numRef>
          </c:xVal>
          <c:yVal>
            <c:numRef>
              <c:f>'12H-4 (74-76)'!$J$15:$J$27</c:f>
              <c:numCache>
                <c:formatCode>0.00</c:formatCode>
                <c:ptCount val="13"/>
                <c:pt idx="0">
                  <c:v>94.419494956931459</c:v>
                </c:pt>
                <c:pt idx="1">
                  <c:v>92.928660826032768</c:v>
                </c:pt>
                <c:pt idx="2">
                  <c:v>89.946992564234819</c:v>
                </c:pt>
                <c:pt idx="3">
                  <c:v>88.45615843333556</c:v>
                </c:pt>
                <c:pt idx="4">
                  <c:v>85.474490171538179</c:v>
                </c:pt>
                <c:pt idx="5">
                  <c:v>79.51115364794228</c:v>
                </c:pt>
                <c:pt idx="6">
                  <c:v>73.050872414047191</c:v>
                </c:pt>
                <c:pt idx="7">
                  <c:v>64.6028123389531</c:v>
                </c:pt>
                <c:pt idx="8">
                  <c:v>55.657807553559813</c:v>
                </c:pt>
                <c:pt idx="9">
                  <c:v>49.197526319664163</c:v>
                </c:pt>
                <c:pt idx="10">
                  <c:v>43.234189796068833</c:v>
                </c:pt>
                <c:pt idx="11">
                  <c:v>37.270853272472941</c:v>
                </c:pt>
                <c:pt idx="12">
                  <c:v>32.30140616947655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970192"/>
        <c:axId val="346970752"/>
      </c:scatterChart>
      <c:valAx>
        <c:axId val="34697019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6970752"/>
        <c:crosses val="autoZero"/>
        <c:crossBetween val="midCat"/>
        <c:majorUnit val="10"/>
        <c:minorUnit val="10"/>
      </c:valAx>
      <c:valAx>
        <c:axId val="346970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6970192"/>
        <c:crosses val="max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'3H-2'!$L$15:$L$27</c:f>
              <c:numCache>
                <c:formatCode>0.000000</c:formatCode>
                <c:ptCount val="13"/>
                <c:pt idx="0">
                  <c:v>8.3291777729236877E-2</c:v>
                </c:pt>
                <c:pt idx="1">
                  <c:v>5.9200555904143998E-2</c:v>
                </c:pt>
                <c:pt idx="2">
                  <c:v>4.2021810378024056E-2</c:v>
                </c:pt>
                <c:pt idx="3">
                  <c:v>2.9751687011290082E-2</c:v>
                </c:pt>
                <c:pt idx="4">
                  <c:v>2.1037619637422945E-2</c:v>
                </c:pt>
                <c:pt idx="5">
                  <c:v>1.5026108364888234E-2</c:v>
                </c:pt>
                <c:pt idx="6">
                  <c:v>1.0756403867685461E-2</c:v>
                </c:pt>
                <c:pt idx="7">
                  <c:v>7.6976776378605066E-3</c:v>
                </c:pt>
                <c:pt idx="8">
                  <c:v>5.519927342695E-3</c:v>
                </c:pt>
                <c:pt idx="9">
                  <c:v>3.9389877787476815E-3</c:v>
                </c:pt>
                <c:pt idx="10">
                  <c:v>2.8197304993548716E-3</c:v>
                </c:pt>
                <c:pt idx="11">
                  <c:v>2.017913255992728E-3</c:v>
                </c:pt>
                <c:pt idx="12">
                  <c:v>1.1813920928803725E-3</c:v>
                </c:pt>
              </c:numCache>
            </c:numRef>
          </c:xVal>
          <c:yVal>
            <c:numRef>
              <c:f>'3H-2'!$J$15:$J$27</c:f>
              <c:numCache>
                <c:formatCode>0.00</c:formatCode>
                <c:ptCount val="13"/>
                <c:pt idx="0">
                  <c:v>93.872229465449976</c:v>
                </c:pt>
                <c:pt idx="1">
                  <c:v>91.111281539995716</c:v>
                </c:pt>
                <c:pt idx="2">
                  <c:v>89.040570595904441</c:v>
                </c:pt>
                <c:pt idx="3">
                  <c:v>88.350333614540688</c:v>
                </c:pt>
                <c:pt idx="4">
                  <c:v>88.350333614540688</c:v>
                </c:pt>
                <c:pt idx="5">
                  <c:v>82.828437763632181</c:v>
                </c:pt>
                <c:pt idx="6">
                  <c:v>75.926067949996167</c:v>
                </c:pt>
                <c:pt idx="7">
                  <c:v>69.023698136360153</c:v>
                </c:pt>
                <c:pt idx="8">
                  <c:v>60.740854359996618</c:v>
                </c:pt>
                <c:pt idx="9">
                  <c:v>55.218958509088125</c:v>
                </c:pt>
                <c:pt idx="10">
                  <c:v>47.626351714088351</c:v>
                </c:pt>
                <c:pt idx="11">
                  <c:v>40.033744919088576</c:v>
                </c:pt>
                <c:pt idx="12">
                  <c:v>39.343507937725597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194288"/>
        <c:axId val="163194848"/>
      </c:scatterChart>
      <c:valAx>
        <c:axId val="163194288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163194848"/>
        <c:crosses val="autoZero"/>
        <c:crossBetween val="midCat"/>
        <c:majorUnit val="10"/>
        <c:minorUnit val="10"/>
      </c:valAx>
      <c:valAx>
        <c:axId val="163194848"/>
        <c:scaling>
          <c:orientation val="minMax"/>
          <c:max val="1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63194288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'12H-6'!$L$15:$L$26</c:f>
              <c:numCache>
                <c:formatCode>0.000000</c:formatCode>
                <c:ptCount val="12"/>
                <c:pt idx="0">
                  <c:v>7.7362517852284277E-2</c:v>
                </c:pt>
                <c:pt idx="1">
                  <c:v>5.5112718224668684E-2</c:v>
                </c:pt>
                <c:pt idx="2">
                  <c:v>3.9200493688365118E-2</c:v>
                </c:pt>
                <c:pt idx="3">
                  <c:v>2.8121262696585835E-2</c:v>
                </c:pt>
                <c:pt idx="4">
                  <c:v>1.9884735548284141E-2</c:v>
                </c:pt>
                <c:pt idx="5">
                  <c:v>1.4258957523211536E-2</c:v>
                </c:pt>
                <c:pt idx="6">
                  <c:v>1.0179622553514902E-2</c:v>
                </c:pt>
                <c:pt idx="7">
                  <c:v>7.3715527365191894E-3</c:v>
                </c:pt>
                <c:pt idx="8">
                  <c:v>5.714545232017791E-3</c:v>
                </c:pt>
                <c:pt idx="9">
                  <c:v>3.8488388189302533E-3</c:v>
                </c:pt>
                <c:pt idx="10">
                  <c:v>2.7376154195630931E-3</c:v>
                </c:pt>
                <c:pt idx="11">
                  <c:v>1.237649796570463E-3</c:v>
                </c:pt>
              </c:numCache>
            </c:numRef>
          </c:xVal>
          <c:yVal>
            <c:numRef>
              <c:f>'12H-6'!$J$15:$J$26</c:f>
              <c:numCache>
                <c:formatCode>0.00</c:formatCode>
                <c:ptCount val="12"/>
                <c:pt idx="0">
                  <c:v>100.9675313112123</c:v>
                </c:pt>
                <c:pt idx="1">
                  <c:v>98.296432599275462</c:v>
                </c:pt>
                <c:pt idx="2">
                  <c:v>96.159553629726105</c:v>
                </c:pt>
                <c:pt idx="3">
                  <c:v>90.817356205852448</c:v>
                </c:pt>
                <c:pt idx="4">
                  <c:v>90.817356205852448</c:v>
                </c:pt>
                <c:pt idx="5">
                  <c:v>85.475158781978763</c:v>
                </c:pt>
                <c:pt idx="6">
                  <c:v>81.735620585266958</c:v>
                </c:pt>
                <c:pt idx="7">
                  <c:v>72.119665222294586</c:v>
                </c:pt>
                <c:pt idx="8">
                  <c:v>61.435270374547237</c:v>
                </c:pt>
                <c:pt idx="9">
                  <c:v>53.42197423873673</c:v>
                </c:pt>
                <c:pt idx="10">
                  <c:v>50.750875526799895</c:v>
                </c:pt>
                <c:pt idx="11">
                  <c:v>38.463821451890688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972992"/>
        <c:axId val="346973552"/>
      </c:scatterChart>
      <c:valAx>
        <c:axId val="34697299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6973552"/>
        <c:crosses val="autoZero"/>
        <c:crossBetween val="midCat"/>
        <c:majorUnit val="10"/>
        <c:minorUnit val="10"/>
      </c:valAx>
      <c:valAx>
        <c:axId val="346973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6972992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'13T-1 (31-33)'!$L$15:$L$27</c:f>
              <c:numCache>
                <c:formatCode>0.000000</c:formatCode>
                <c:ptCount val="13"/>
                <c:pt idx="0">
                  <c:v>8.1767354930417882E-2</c:v>
                </c:pt>
                <c:pt idx="1">
                  <c:v>5.8743401912832859E-2</c:v>
                </c:pt>
                <c:pt idx="2">
                  <c:v>4.1968313462154835E-2</c:v>
                </c:pt>
                <c:pt idx="3">
                  <c:v>2.9827103322426204E-2</c:v>
                </c:pt>
                <c:pt idx="4">
                  <c:v>2.1223679276682859E-2</c:v>
                </c:pt>
                <c:pt idx="5">
                  <c:v>1.517488534329952E-2</c:v>
                </c:pt>
                <c:pt idx="6">
                  <c:v>1.088616011423842E-2</c:v>
                </c:pt>
                <c:pt idx="7">
                  <c:v>7.7973574269658763E-3</c:v>
                </c:pt>
                <c:pt idx="8">
                  <c:v>5.626998086241404E-3</c:v>
                </c:pt>
                <c:pt idx="9">
                  <c:v>4.0401731223049858E-3</c:v>
                </c:pt>
                <c:pt idx="10">
                  <c:v>2.8752059229124249E-3</c:v>
                </c:pt>
                <c:pt idx="11">
                  <c:v>2.0481296810601437E-3</c:v>
                </c:pt>
                <c:pt idx="12">
                  <c:v>1.2032786139524472E-3</c:v>
                </c:pt>
              </c:numCache>
            </c:numRef>
          </c:xVal>
          <c:yVal>
            <c:numRef>
              <c:f>'13T-1 (31-33)'!$J$15:$J$27</c:f>
              <c:numCache>
                <c:formatCode>0.00</c:formatCode>
                <c:ptCount val="13"/>
                <c:pt idx="0">
                  <c:v>100.86168252228919</c:v>
                </c:pt>
                <c:pt idx="1">
                  <c:v>92.792747920505747</c:v>
                </c:pt>
                <c:pt idx="2">
                  <c:v>87.413458185983956</c:v>
                </c:pt>
                <c:pt idx="3">
                  <c:v>84.723813318723074</c:v>
                </c:pt>
                <c:pt idx="4">
                  <c:v>81.361757234646774</c:v>
                </c:pt>
                <c:pt idx="5">
                  <c:v>75.310056283309564</c:v>
                </c:pt>
                <c:pt idx="6">
                  <c:v>67.241121681526124</c:v>
                </c:pt>
                <c:pt idx="7">
                  <c:v>59.84459829655809</c:v>
                </c:pt>
                <c:pt idx="8">
                  <c:v>47.741196393883698</c:v>
                </c:pt>
                <c:pt idx="9">
                  <c:v>38.327439358470194</c:v>
                </c:pt>
                <c:pt idx="10">
                  <c:v>34.292972057578474</c:v>
                </c:pt>
                <c:pt idx="11">
                  <c:v>29.586093539871342</c:v>
                </c:pt>
                <c:pt idx="12">
                  <c:v>25.551626238979622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975792"/>
        <c:axId val="346976352"/>
      </c:scatterChart>
      <c:valAx>
        <c:axId val="34697579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6976352"/>
        <c:crosses val="autoZero"/>
        <c:crossBetween val="midCat"/>
        <c:majorUnit val="10"/>
        <c:minorUnit val="10"/>
      </c:valAx>
      <c:valAx>
        <c:axId val="346976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6975792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'13T-1 (73-75)'!$L$15:$L$26</c:f>
              <c:numCache>
                <c:formatCode>0.000000</c:formatCode>
                <c:ptCount val="12"/>
                <c:pt idx="0">
                  <c:v>7.8400987376730236E-2</c:v>
                </c:pt>
                <c:pt idx="1">
                  <c:v>5.5841646973494016E-2</c:v>
                </c:pt>
                <c:pt idx="2">
                  <c:v>3.9769471096568282E-2</c:v>
                </c:pt>
                <c:pt idx="3">
                  <c:v>2.8320283316427056E-2</c:v>
                </c:pt>
                <c:pt idx="4">
                  <c:v>2.0220839388906772E-2</c:v>
                </c:pt>
                <c:pt idx="5">
                  <c:v>1.4551379427840539E-2</c:v>
                </c:pt>
                <c:pt idx="6">
                  <c:v>1.0384464460632729E-2</c:v>
                </c:pt>
                <c:pt idx="7">
                  <c:v>7.513054182444117E-3</c:v>
                </c:pt>
                <c:pt idx="8">
                  <c:v>6.5985884560035282E-3</c:v>
                </c:pt>
                <c:pt idx="9">
                  <c:v>3.8351337113654289E-3</c:v>
                </c:pt>
                <c:pt idx="10">
                  <c:v>2.7852849693634218E-3</c:v>
                </c:pt>
                <c:pt idx="11">
                  <c:v>1.2483815997844511E-3</c:v>
                </c:pt>
              </c:numCache>
            </c:numRef>
          </c:xVal>
          <c:yVal>
            <c:numRef>
              <c:f>'13T-1 (73-75)'!$J$15:$J$26</c:f>
              <c:numCache>
                <c:formatCode>0.00</c:formatCode>
                <c:ptCount val="12"/>
                <c:pt idx="0">
                  <c:v>100.41529783673218</c:v>
                </c:pt>
                <c:pt idx="1">
                  <c:v>97.625984007934065</c:v>
                </c:pt>
                <c:pt idx="2">
                  <c:v>94.83667017913595</c:v>
                </c:pt>
                <c:pt idx="3">
                  <c:v>92.047356350337822</c:v>
                </c:pt>
                <c:pt idx="4">
                  <c:v>88.142316990020205</c:v>
                </c:pt>
                <c:pt idx="5">
                  <c:v>80.890101035145364</c:v>
                </c:pt>
                <c:pt idx="6">
                  <c:v>76.985061674827747</c:v>
                </c:pt>
                <c:pt idx="7">
                  <c:v>66.943531891154777</c:v>
                </c:pt>
                <c:pt idx="8">
                  <c:v>64.154218062356662</c:v>
                </c:pt>
                <c:pt idx="9">
                  <c:v>57.459864873240939</c:v>
                </c:pt>
                <c:pt idx="10">
                  <c:v>44.629021260769854</c:v>
                </c:pt>
                <c:pt idx="11">
                  <c:v>33.471765945577388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214832"/>
        <c:axId val="347215392"/>
      </c:scatterChart>
      <c:valAx>
        <c:axId val="34721483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7215392"/>
        <c:crosses val="autoZero"/>
        <c:crossBetween val="midCat"/>
        <c:majorUnit val="10"/>
        <c:minorUnit val="10"/>
      </c:valAx>
      <c:valAx>
        <c:axId val="347215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7214832"/>
        <c:crosses val="max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'13T-5'!$L$15:$L$26</c:f>
              <c:numCache>
                <c:formatCode>0.000000</c:formatCode>
                <c:ptCount val="12"/>
                <c:pt idx="0">
                  <c:v>8.1215984144369521E-2</c:v>
                </c:pt>
                <c:pt idx="1">
                  <c:v>5.766261627608283E-2</c:v>
                </c:pt>
                <c:pt idx="2">
                  <c:v>4.0993432501524936E-2</c:v>
                </c:pt>
                <c:pt idx="3">
                  <c:v>2.9333431622956971E-2</c:v>
                </c:pt>
                <c:pt idx="4">
                  <c:v>2.0930557264916761E-2</c:v>
                </c:pt>
                <c:pt idx="5">
                  <c:v>1.5044785946200087E-2</c:v>
                </c:pt>
                <c:pt idx="6">
                  <c:v>1.0821476474991621E-2</c:v>
                </c:pt>
                <c:pt idx="7">
                  <c:v>7.7973574269658763E-3</c:v>
                </c:pt>
                <c:pt idx="8">
                  <c:v>5.6332329890806361E-3</c:v>
                </c:pt>
                <c:pt idx="9">
                  <c:v>4.0227585019227529E-3</c:v>
                </c:pt>
                <c:pt idx="10">
                  <c:v>2.8721520655207665E-3</c:v>
                </c:pt>
                <c:pt idx="11">
                  <c:v>1.7098730144864142E-3</c:v>
                </c:pt>
              </c:numCache>
            </c:numRef>
          </c:xVal>
          <c:yVal>
            <c:numRef>
              <c:f>'13T-5'!$J$15:$J$26</c:f>
              <c:numCache>
                <c:formatCode>0.00</c:formatCode>
                <c:ptCount val="12"/>
                <c:pt idx="0">
                  <c:v>92.686924167257274</c:v>
                </c:pt>
                <c:pt idx="1">
                  <c:v>90.892983699504185</c:v>
                </c:pt>
                <c:pt idx="2">
                  <c:v>88.501063075832477</c:v>
                </c:pt>
                <c:pt idx="3">
                  <c:v>83.119241672572514</c:v>
                </c:pt>
                <c:pt idx="4">
                  <c:v>78.933380581148398</c:v>
                </c:pt>
                <c:pt idx="5">
                  <c:v>71.159638554216741</c:v>
                </c:pt>
                <c:pt idx="6">
                  <c:v>62.787916371367828</c:v>
                </c:pt>
                <c:pt idx="7">
                  <c:v>53.220233876683075</c:v>
                </c:pt>
                <c:pt idx="8">
                  <c:v>41.858610914245219</c:v>
                </c:pt>
                <c:pt idx="9">
                  <c:v>36.476789510985256</c:v>
                </c:pt>
                <c:pt idx="10">
                  <c:v>31.094968107725293</c:v>
                </c:pt>
                <c:pt idx="11">
                  <c:v>28.105067328136347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217632"/>
        <c:axId val="347218192"/>
      </c:scatterChart>
      <c:valAx>
        <c:axId val="34721763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7218192"/>
        <c:crosses val="autoZero"/>
        <c:crossBetween val="midCat"/>
        <c:majorUnit val="10"/>
        <c:minorUnit val="10"/>
      </c:valAx>
      <c:valAx>
        <c:axId val="347218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7217632"/>
        <c:crosses val="max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'13T-6'!$Q$15:$Q$26</c:f>
              <c:numCache>
                <c:formatCode>0.000000</c:formatCode>
                <c:ptCount val="12"/>
                <c:pt idx="0">
                  <c:v>8.0660844458510517E-2</c:v>
                </c:pt>
                <c:pt idx="1">
                  <c:v>5.7428373129222811E-2</c:v>
                </c:pt>
                <c:pt idx="2">
                  <c:v>4.0883677465208941E-2</c:v>
                </c:pt>
                <c:pt idx="3">
                  <c:v>2.9102758855681077E-2</c:v>
                </c:pt>
                <c:pt idx="4">
                  <c:v>2.0822944432309219E-2</c:v>
                </c:pt>
                <c:pt idx="5">
                  <c:v>1.4819101365588784E-2</c:v>
                </c:pt>
                <c:pt idx="6">
                  <c:v>1.0505452594506014E-2</c:v>
                </c:pt>
                <c:pt idx="7">
                  <c:v>7.6059261160215967E-3</c:v>
                </c:pt>
                <c:pt idx="8">
                  <c:v>5.3912400182697809E-3</c:v>
                </c:pt>
                <c:pt idx="9">
                  <c:v>3.825969698958636E-3</c:v>
                </c:pt>
                <c:pt idx="10">
                  <c:v>2.4911060934985976E-3</c:v>
                </c:pt>
                <c:pt idx="11">
                  <c:v>1.7840101598608925E-3</c:v>
                </c:pt>
              </c:numCache>
            </c:numRef>
          </c:xVal>
          <c:yVal>
            <c:numRef>
              <c:f>'13T-6'!$O$15:$O$26</c:f>
              <c:numCache>
                <c:formatCode>0.00</c:formatCode>
                <c:ptCount val="12"/>
                <c:pt idx="0">
                  <c:v>133.46515076618886</c:v>
                </c:pt>
                <c:pt idx="1">
                  <c:v>129.29436480474544</c:v>
                </c:pt>
                <c:pt idx="2">
                  <c:v>125.12357884330204</c:v>
                </c:pt>
                <c:pt idx="3">
                  <c:v>120.95279288185864</c:v>
                </c:pt>
                <c:pt idx="4">
                  <c:v>113.44537815126071</c:v>
                </c:pt>
                <c:pt idx="5">
                  <c:v>109.2745921898173</c:v>
                </c:pt>
                <c:pt idx="6">
                  <c:v>107.60627780523957</c:v>
                </c:pt>
                <c:pt idx="7">
                  <c:v>91.757291151754828</c:v>
                </c:pt>
                <c:pt idx="8">
                  <c:v>90.088976767177087</c:v>
                </c:pt>
                <c:pt idx="9">
                  <c:v>87.586505190311428</c:v>
                </c:pt>
                <c:pt idx="10">
                  <c:v>81.747404844290287</c:v>
                </c:pt>
                <c:pt idx="11">
                  <c:v>80.913247652002369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220432"/>
        <c:axId val="347220992"/>
      </c:scatterChart>
      <c:valAx>
        <c:axId val="34722043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7220992"/>
        <c:crosses val="autoZero"/>
        <c:crossBetween val="midCat"/>
        <c:majorUnit val="10"/>
        <c:minorUnit val="10"/>
      </c:valAx>
      <c:valAx>
        <c:axId val="347220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7220432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'13T-8'!$L$15:$L$26</c:f>
              <c:numCache>
                <c:formatCode>0.000000</c:formatCode>
                <c:ptCount val="12"/>
                <c:pt idx="0">
                  <c:v>7.571881710291925E-2</c:v>
                </c:pt>
                <c:pt idx="1">
                  <c:v>5.4208495949947061E-2</c:v>
                </c:pt>
                <c:pt idx="2">
                  <c:v>3.8681258926142138E-2</c:v>
                </c:pt>
                <c:pt idx="3">
                  <c:v>2.7840243741554416E-2</c:v>
                </c:pt>
                <c:pt idx="4">
                  <c:v>2.0165211114627629E-2</c:v>
                </c:pt>
                <c:pt idx="5">
                  <c:v>1.4647556148417985E-2</c:v>
                </c:pt>
                <c:pt idx="6">
                  <c:v>1.0638270164058151E-2</c:v>
                </c:pt>
                <c:pt idx="7">
                  <c:v>7.6976776378605066E-3</c:v>
                </c:pt>
                <c:pt idx="8">
                  <c:v>5.4816383671691046E-3</c:v>
                </c:pt>
                <c:pt idx="9">
                  <c:v>3.9832972465826825E-3</c:v>
                </c:pt>
                <c:pt idx="10">
                  <c:v>2.8414329783967127E-3</c:v>
                </c:pt>
                <c:pt idx="11">
                  <c:v>1.7185469968433462E-3</c:v>
                </c:pt>
              </c:numCache>
            </c:numRef>
          </c:xVal>
          <c:yVal>
            <c:numRef>
              <c:f>'13T-8'!$J$15:$J$26</c:f>
              <c:numCache>
                <c:formatCode>0.00</c:formatCode>
                <c:ptCount val="12"/>
                <c:pt idx="0">
                  <c:v>96.762234305486686</c:v>
                </c:pt>
                <c:pt idx="1">
                  <c:v>92.948944283595793</c:v>
                </c:pt>
                <c:pt idx="2">
                  <c:v>90.088976767177343</c:v>
                </c:pt>
                <c:pt idx="3">
                  <c:v>84.36904173434101</c:v>
                </c:pt>
                <c:pt idx="4">
                  <c:v>76.265800437822193</c:v>
                </c:pt>
                <c:pt idx="5">
                  <c:v>66.732575383094428</c:v>
                </c:pt>
                <c:pt idx="6">
                  <c:v>56.72268907563015</c:v>
                </c:pt>
                <c:pt idx="7">
                  <c:v>47.666125273638869</c:v>
                </c:pt>
                <c:pt idx="8">
                  <c:v>44.806157757220426</c:v>
                </c:pt>
                <c:pt idx="9">
                  <c:v>33.366287691547214</c:v>
                </c:pt>
                <c:pt idx="10">
                  <c:v>29.552997669656314</c:v>
                </c:pt>
                <c:pt idx="11">
                  <c:v>25.739707647764881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223232"/>
        <c:axId val="347223792"/>
      </c:scatterChart>
      <c:valAx>
        <c:axId val="34722323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7223792"/>
        <c:crosses val="autoZero"/>
        <c:crossBetween val="midCat"/>
        <c:majorUnit val="10"/>
        <c:minorUnit val="10"/>
      </c:valAx>
      <c:valAx>
        <c:axId val="347223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7223232"/>
        <c:crosses val="max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'14T-1'!$L$15:$L$26</c:f>
              <c:numCache>
                <c:formatCode>0.000000</c:formatCode>
                <c:ptCount val="12"/>
                <c:pt idx="0">
                  <c:v>7.4763336339544267E-2</c:v>
                </c:pt>
                <c:pt idx="1">
                  <c:v>5.3541289036898136E-2</c:v>
                </c:pt>
                <c:pt idx="2">
                  <c:v>3.8331195084131062E-2</c:v>
                </c:pt>
                <c:pt idx="3">
                  <c:v>2.8041258942163534E-2</c:v>
                </c:pt>
                <c:pt idx="4">
                  <c:v>2.0359245107029803E-2</c:v>
                </c:pt>
                <c:pt idx="5">
                  <c:v>1.4838039522026178E-2</c:v>
                </c:pt>
                <c:pt idx="6">
                  <c:v>1.0730264329975441E-2</c:v>
                </c:pt>
                <c:pt idx="7">
                  <c:v>7.743145709815674E-3</c:v>
                </c:pt>
                <c:pt idx="8">
                  <c:v>5.5894426182181087E-3</c:v>
                </c:pt>
                <c:pt idx="9">
                  <c:v>3.992100124162107E-3</c:v>
                </c:pt>
                <c:pt idx="10">
                  <c:v>2.8506834629167198E-3</c:v>
                </c:pt>
                <c:pt idx="11">
                  <c:v>2.035234717523531E-3</c:v>
                </c:pt>
              </c:numCache>
            </c:numRef>
          </c:xVal>
          <c:yVal>
            <c:numRef>
              <c:f>'14T-1'!$J$15:$J$26</c:f>
              <c:numCache>
                <c:formatCode>0.00</c:formatCode>
                <c:ptCount val="12"/>
                <c:pt idx="0">
                  <c:v>94.880421024581565</c:v>
                </c:pt>
                <c:pt idx="1">
                  <c:v>91.283059090000464</c:v>
                </c:pt>
                <c:pt idx="2">
                  <c:v>87.685697155419362</c:v>
                </c:pt>
                <c:pt idx="3">
                  <c:v>77.343281593498304</c:v>
                </c:pt>
                <c:pt idx="4">
                  <c:v>68.799546998867285</c:v>
                </c:pt>
                <c:pt idx="5">
                  <c:v>58.457131436946234</c:v>
                </c:pt>
                <c:pt idx="6">
                  <c:v>50.3630670841385</c:v>
                </c:pt>
                <c:pt idx="7">
                  <c:v>42.718672973153019</c:v>
                </c:pt>
                <c:pt idx="8">
                  <c:v>34.624608620345285</c:v>
                </c:pt>
                <c:pt idx="9">
                  <c:v>30.577576443940906</c:v>
                </c:pt>
                <c:pt idx="10">
                  <c:v>26.530544267537039</c:v>
                </c:pt>
                <c:pt idx="11">
                  <c:v>22.483512091133168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226032"/>
        <c:axId val="347226592"/>
      </c:scatterChart>
      <c:valAx>
        <c:axId val="34722603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7226592"/>
        <c:crosses val="autoZero"/>
        <c:crossBetween val="midCat"/>
        <c:majorUnit val="10"/>
        <c:minorUnit val="10"/>
      </c:valAx>
      <c:valAx>
        <c:axId val="347226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7226032"/>
        <c:crosses val="max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'14T-4'!$L$15:$L$26</c:f>
              <c:numCache>
                <c:formatCode>0.000000</c:formatCode>
                <c:ptCount val="12"/>
                <c:pt idx="0">
                  <c:v>8.0772177630145159E-2</c:v>
                </c:pt>
                <c:pt idx="1">
                  <c:v>5.7584641100079242E-2</c:v>
                </c:pt>
                <c:pt idx="2">
                  <c:v>4.1102894465413542E-2</c:v>
                </c:pt>
                <c:pt idx="3">
                  <c:v>2.9333431622956971E-2</c:v>
                </c:pt>
                <c:pt idx="4">
                  <c:v>2.1010905189012028E-2</c:v>
                </c:pt>
                <c:pt idx="5">
                  <c:v>1.5026108364888234E-2</c:v>
                </c:pt>
                <c:pt idx="6">
                  <c:v>1.0756403867685461E-2</c:v>
                </c:pt>
                <c:pt idx="7">
                  <c:v>7.67941503173321E-3</c:v>
                </c:pt>
                <c:pt idx="8">
                  <c:v>5.4880384141441927E-3</c:v>
                </c:pt>
                <c:pt idx="9">
                  <c:v>3.9345293870770145E-3</c:v>
                </c:pt>
                <c:pt idx="10">
                  <c:v>2.8041258942163557E-3</c:v>
                </c:pt>
                <c:pt idx="11">
                  <c:v>1.7132234397446515E-3</c:v>
                </c:pt>
              </c:numCache>
            </c:numRef>
          </c:xVal>
          <c:yVal>
            <c:numRef>
              <c:f>'14T-4'!$J$15:$J$26</c:f>
              <c:numCache>
                <c:formatCode>0.00</c:formatCode>
                <c:ptCount val="12"/>
                <c:pt idx="0">
                  <c:v>95.47425775603233</c:v>
                </c:pt>
                <c:pt idx="1">
                  <c:v>91.871455576559271</c:v>
                </c:pt>
                <c:pt idx="2">
                  <c:v>87.668186367174613</c:v>
                </c:pt>
                <c:pt idx="3">
                  <c:v>83.464917157789259</c:v>
                </c:pt>
                <c:pt idx="4">
                  <c:v>77.460246858667716</c:v>
                </c:pt>
                <c:pt idx="5">
                  <c:v>72.056043589458469</c:v>
                </c:pt>
                <c:pt idx="6">
                  <c:v>66.051373290336926</c:v>
                </c:pt>
                <c:pt idx="7">
                  <c:v>61.247637051039973</c:v>
                </c:pt>
                <c:pt idx="8">
                  <c:v>55.843433781830036</c:v>
                </c:pt>
                <c:pt idx="9">
                  <c:v>48.6378294228846</c:v>
                </c:pt>
                <c:pt idx="10">
                  <c:v>44.434560213499253</c:v>
                </c:pt>
                <c:pt idx="11">
                  <c:v>40.831758034026194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228832"/>
        <c:axId val="346797904"/>
      </c:scatterChart>
      <c:valAx>
        <c:axId val="347228832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6797904"/>
        <c:crosses val="autoZero"/>
        <c:crossBetween val="midCat"/>
        <c:majorUnit val="10"/>
        <c:minorUnit val="10"/>
      </c:valAx>
      <c:valAx>
        <c:axId val="346797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7228832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'14T-6'!$L$15:$L$26</c:f>
              <c:numCache>
                <c:formatCode>0.000000</c:formatCode>
                <c:ptCount val="12"/>
                <c:pt idx="0">
                  <c:v>8.6051230941483689E-2</c:v>
                </c:pt>
                <c:pt idx="1">
                  <c:v>6.143532025386568E-2</c:v>
                </c:pt>
                <c:pt idx="2">
                  <c:v>4.380184671300949E-2</c:v>
                </c:pt>
                <c:pt idx="3">
                  <c:v>3.1511902229981452E-2</c:v>
                </c:pt>
                <c:pt idx="4">
                  <c:v>2.2483025069011505E-2</c:v>
                </c:pt>
                <c:pt idx="5">
                  <c:v>1.610847686810532E-2</c:v>
                </c:pt>
                <c:pt idx="6">
                  <c:v>1.1573845528054067E-2</c:v>
                </c:pt>
                <c:pt idx="7">
                  <c:v>8.2267256317837475E-3</c:v>
                </c:pt>
                <c:pt idx="8">
                  <c:v>5.8712320113108365E-3</c:v>
                </c:pt>
                <c:pt idx="9">
                  <c:v>4.1810770417175132E-3</c:v>
                </c:pt>
                <c:pt idx="10">
                  <c:v>2.9653595818070807E-3</c:v>
                </c:pt>
                <c:pt idx="11">
                  <c:v>1.745880370982696E-3</c:v>
                </c:pt>
              </c:numCache>
            </c:numRef>
          </c:xVal>
          <c:yVal>
            <c:numRef>
              <c:f>'14T-6'!$J$15:$J$26</c:f>
              <c:numCache>
                <c:formatCode>0.00</c:formatCode>
                <c:ptCount val="12"/>
                <c:pt idx="0">
                  <c:v>120.98745315300634</c:v>
                </c:pt>
                <c:pt idx="1">
                  <c:v>112.18836565097001</c:v>
                </c:pt>
                <c:pt idx="2">
                  <c:v>104.48916408668731</c:v>
                </c:pt>
                <c:pt idx="3">
                  <c:v>87.99087502036825</c:v>
                </c:pt>
                <c:pt idx="4">
                  <c:v>79.191787518331935</c:v>
                </c:pt>
                <c:pt idx="5">
                  <c:v>65.993156265276184</c:v>
                </c:pt>
                <c:pt idx="6">
                  <c:v>49.494867198957145</c:v>
                </c:pt>
                <c:pt idx="7">
                  <c:v>43.995437510184125</c:v>
                </c:pt>
                <c:pt idx="8">
                  <c:v>34.096464070392948</c:v>
                </c:pt>
                <c:pt idx="9">
                  <c:v>26.397262506110224</c:v>
                </c:pt>
                <c:pt idx="10">
                  <c:v>23.097604692846918</c:v>
                </c:pt>
                <c:pt idx="11">
                  <c:v>21.997718755092063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800144"/>
        <c:axId val="346800704"/>
      </c:scatterChart>
      <c:valAx>
        <c:axId val="346800144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6800704"/>
        <c:crosses val="autoZero"/>
        <c:crossBetween val="midCat"/>
        <c:majorUnit val="10"/>
        <c:minorUnit val="10"/>
      </c:valAx>
      <c:valAx>
        <c:axId val="346800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6800144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'14T-8'!$L$15:$L$26</c:f>
              <c:numCache>
                <c:formatCode>0.000000</c:formatCode>
                <c:ptCount val="12"/>
                <c:pt idx="0">
                  <c:v>7.5955809285246423E-2</c:v>
                </c:pt>
                <c:pt idx="1">
                  <c:v>5.3792461435281068E-2</c:v>
                </c:pt>
                <c:pt idx="2">
                  <c:v>3.8154958770924487E-2</c:v>
                </c:pt>
                <c:pt idx="3">
                  <c:v>2.7062772437324162E-2</c:v>
                </c:pt>
                <c:pt idx="4">
                  <c:v>1.9165597542065531E-2</c:v>
                </c:pt>
                <c:pt idx="5">
                  <c:v>1.3757782536018205E-2</c:v>
                </c:pt>
                <c:pt idx="6">
                  <c:v>9.9423677741420705E-3</c:v>
                </c:pt>
                <c:pt idx="7">
                  <c:v>7.1491463265900106E-3</c:v>
                </c:pt>
                <c:pt idx="8">
                  <c:v>5.1651185607620199E-3</c:v>
                </c:pt>
                <c:pt idx="9">
                  <c:v>3.7518518845677121E-3</c:v>
                </c:pt>
                <c:pt idx="10">
                  <c:v>2.7053691187479052E-3</c:v>
                </c:pt>
                <c:pt idx="11">
                  <c:v>1.6733553090118615E-3</c:v>
                </c:pt>
              </c:numCache>
            </c:numRef>
          </c:xVal>
          <c:yVal>
            <c:numRef>
              <c:f>'14T-8'!$J$15:$J$26</c:f>
              <c:numCache>
                <c:formatCode>0.00</c:formatCode>
                <c:ptCount val="12"/>
                <c:pt idx="0">
                  <c:v>99.885886770227032</c:v>
                </c:pt>
                <c:pt idx="1">
                  <c:v>99.388942059927842</c:v>
                </c:pt>
                <c:pt idx="2">
                  <c:v>98.395052639328327</c:v>
                </c:pt>
                <c:pt idx="3">
                  <c:v>97.401163218729408</c:v>
                </c:pt>
                <c:pt idx="4">
                  <c:v>96.904218508429636</c:v>
                </c:pt>
                <c:pt idx="5">
                  <c:v>91.934771405433253</c:v>
                </c:pt>
                <c:pt idx="6">
                  <c:v>84.480600750938663</c:v>
                </c:pt>
                <c:pt idx="7">
                  <c:v>78.517264227342764</c:v>
                </c:pt>
                <c:pt idx="8">
                  <c:v>70.566148862548999</c:v>
                </c:pt>
                <c:pt idx="9">
                  <c:v>60.130309946256453</c:v>
                </c:pt>
                <c:pt idx="10">
                  <c:v>52.179194581462113</c:v>
                </c:pt>
                <c:pt idx="11">
                  <c:v>45.718913347567039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802944"/>
        <c:axId val="346803504"/>
      </c:scatterChart>
      <c:valAx>
        <c:axId val="346802944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6803504"/>
        <c:crosses val="autoZero"/>
        <c:crossBetween val="midCat"/>
        <c:majorUnit val="10"/>
        <c:minorUnit val="10"/>
      </c:valAx>
      <c:valAx>
        <c:axId val="346803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6802944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'3H-5'!$L$15:$L$26</c:f>
              <c:numCache>
                <c:formatCode>0.000000</c:formatCode>
                <c:ptCount val="12"/>
                <c:pt idx="0">
                  <c:v>7.6779521466772166E-2</c:v>
                </c:pt>
                <c:pt idx="1">
                  <c:v>5.4539038622502381E-2</c:v>
                </c:pt>
                <c:pt idx="2">
                  <c:v>3.8797244970346707E-2</c:v>
                </c:pt>
                <c:pt idx="3">
                  <c:v>2.7637766554424275E-2</c:v>
                </c:pt>
                <c:pt idx="4">
                  <c:v>1.9628881259514494E-2</c:v>
                </c:pt>
                <c:pt idx="5">
                  <c:v>1.4040644655391791E-2</c:v>
                </c:pt>
                <c:pt idx="6">
                  <c:v>1.0026745816921102E-2</c:v>
                </c:pt>
                <c:pt idx="7">
                  <c:v>7.1883200243597076E-3</c:v>
                </c:pt>
                <c:pt idx="8">
                  <c:v>5.1651185607620199E-3</c:v>
                </c:pt>
                <c:pt idx="9">
                  <c:v>3.7047753413971961E-3</c:v>
                </c:pt>
                <c:pt idx="10">
                  <c:v>2.6858355122050827E-3</c:v>
                </c:pt>
                <c:pt idx="11">
                  <c:v>1.7334847658630249E-3</c:v>
                </c:pt>
              </c:numCache>
            </c:numRef>
          </c:xVal>
          <c:yVal>
            <c:numRef>
              <c:f>'3H-5'!$J$15:$J$26</c:f>
              <c:numCache>
                <c:formatCode>0.00</c:formatCode>
                <c:ptCount val="12"/>
                <c:pt idx="0">
                  <c:v>100.52778044333546</c:v>
                </c:pt>
                <c:pt idx="1">
                  <c:v>98.973227137510918</c:v>
                </c:pt>
                <c:pt idx="2">
                  <c:v>96.900489396411345</c:v>
                </c:pt>
                <c:pt idx="3">
                  <c:v>94.309567220036712</c:v>
                </c:pt>
                <c:pt idx="4">
                  <c:v>92.755013914211574</c:v>
                </c:pt>
                <c:pt idx="5">
                  <c:v>88.609538432012414</c:v>
                </c:pt>
                <c:pt idx="6">
                  <c:v>84.982247385087689</c:v>
                </c:pt>
                <c:pt idx="7">
                  <c:v>79.800403032338437</c:v>
                </c:pt>
                <c:pt idx="8">
                  <c:v>73.58218980903969</c:v>
                </c:pt>
                <c:pt idx="9">
                  <c:v>67.882161021015378</c:v>
                </c:pt>
                <c:pt idx="10">
                  <c:v>57.518472315516874</c:v>
                </c:pt>
                <c:pt idx="11">
                  <c:v>51.818443527492569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050928"/>
        <c:axId val="341051488"/>
      </c:scatterChart>
      <c:valAx>
        <c:axId val="341050928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1051488"/>
        <c:crosses val="autoZero"/>
        <c:crossBetween val="midCat"/>
        <c:majorUnit val="10"/>
        <c:minorUnit val="10"/>
      </c:valAx>
      <c:valAx>
        <c:axId val="341051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1050928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Fisher Brand 151H Hydrometer #098 Calibration
 Hr vs. R'h</a:t>
            </a:r>
          </a:p>
        </c:rich>
      </c:tx>
      <c:layout>
        <c:manualLayout>
          <c:xMode val="edge"/>
          <c:yMode val="edge"/>
          <c:x val="0.16423357664233601"/>
          <c:y val="1.216545012165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51094890510901"/>
          <c:y val="0.25790815538548201"/>
          <c:w val="0.75182481751824903"/>
          <c:h val="0.68126682554655504"/>
        </c:manualLayout>
      </c:layout>
      <c:scatterChart>
        <c:scatterStyle val="lineMarker"/>
        <c:varyColors val="0"/>
        <c:ser>
          <c:idx val="0"/>
          <c:order val="0"/>
          <c:tx>
            <c:v>Fisher Brand 151H Hydrometer #098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5.2928329214324502E-3"/>
                  <c:y val="0.28953854902818799"/>
                </c:manualLayout>
              </c:layout>
              <c:numFmt formatCode="General" sourceLinked="0"/>
              <c:spPr>
                <a:solidFill>
                  <a:srgbClr val="C0C0C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'Hydrometer Calibration'!$A$4:$A$15</c:f>
              <c:numCache>
                <c:formatCode>0.00</c:formatCode>
                <c:ptCount val="12"/>
                <c:pt idx="0">
                  <c:v>16.850000000000001</c:v>
                </c:pt>
                <c:pt idx="1">
                  <c:v>15.45</c:v>
                </c:pt>
                <c:pt idx="2">
                  <c:v>15.211999999999993</c:v>
                </c:pt>
                <c:pt idx="3">
                  <c:v>14.05</c:v>
                </c:pt>
                <c:pt idx="4">
                  <c:v>12.75</c:v>
                </c:pt>
                <c:pt idx="5">
                  <c:v>11.4</c:v>
                </c:pt>
                <c:pt idx="6">
                  <c:v>10.050000000000001</c:v>
                </c:pt>
                <c:pt idx="7">
                  <c:v>8.75</c:v>
                </c:pt>
                <c:pt idx="8">
                  <c:v>7.45</c:v>
                </c:pt>
                <c:pt idx="9">
                  <c:v>6.15</c:v>
                </c:pt>
                <c:pt idx="10">
                  <c:v>5.9120000000000257</c:v>
                </c:pt>
                <c:pt idx="11">
                  <c:v>4.75</c:v>
                </c:pt>
              </c:numCache>
            </c:numRef>
          </c:xVal>
          <c:yVal>
            <c:numRef>
              <c:f>'Hydrometer Calibration'!$B$4:$B$15</c:f>
              <c:numCache>
                <c:formatCode>General</c:formatCode>
                <c:ptCount val="12"/>
                <c:pt idx="0">
                  <c:v>994.15</c:v>
                </c:pt>
                <c:pt idx="1">
                  <c:v>999.15</c:v>
                </c:pt>
                <c:pt idx="2">
                  <c:v>1000</c:v>
                </c:pt>
                <c:pt idx="3">
                  <c:v>1004.15</c:v>
                </c:pt>
                <c:pt idx="4">
                  <c:v>1009.15</c:v>
                </c:pt>
                <c:pt idx="5">
                  <c:v>1014.15</c:v>
                </c:pt>
                <c:pt idx="6">
                  <c:v>1019.15</c:v>
                </c:pt>
                <c:pt idx="7">
                  <c:v>1024.1500000000001</c:v>
                </c:pt>
                <c:pt idx="8">
                  <c:v>1029.1500000000001</c:v>
                </c:pt>
                <c:pt idx="9">
                  <c:v>1034.1500000000001</c:v>
                </c:pt>
                <c:pt idx="10">
                  <c:v>1035</c:v>
                </c:pt>
                <c:pt idx="11">
                  <c:v>1039.1500000000001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805744"/>
        <c:axId val="346806304"/>
      </c:scatterChart>
      <c:valAx>
        <c:axId val="346805744"/>
        <c:scaling>
          <c:orientation val="minMax"/>
          <c:max val="17"/>
          <c:min val="4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Hr (mm)</a:t>
                </a:r>
              </a:p>
            </c:rich>
          </c:tx>
          <c:layout>
            <c:manualLayout>
              <c:xMode val="edge"/>
              <c:yMode val="edge"/>
              <c:x val="0.46897810218978098"/>
              <c:y val="0.14111947685371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806304"/>
        <c:crosses val="autoZero"/>
        <c:crossBetween val="midCat"/>
        <c:majorUnit val="1"/>
      </c:valAx>
      <c:valAx>
        <c:axId val="346806304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R'h (g/L)</a:t>
                </a:r>
              </a:p>
            </c:rich>
          </c:tx>
          <c:layout>
            <c:manualLayout>
              <c:xMode val="edge"/>
              <c:yMode val="edge"/>
              <c:x val="2.9197080291970798E-2"/>
              <c:y val="0.54258035263840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8057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Viscosity vs. Temperature</a:t>
            </a:r>
          </a:p>
        </c:rich>
      </c:tx>
      <c:layout>
        <c:manualLayout>
          <c:xMode val="edge"/>
          <c:yMode val="edge"/>
          <c:x val="0.318996980216183"/>
          <c:y val="3.0516431924882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251194016007"/>
          <c:y val="0.169014471955857"/>
          <c:w val="0.78853184596887305"/>
          <c:h val="0.669015618158603"/>
        </c:manualLayout>
      </c:layout>
      <c:scatterChart>
        <c:scatterStyle val="lineMarker"/>
        <c:varyColors val="0"/>
        <c:ser>
          <c:idx val="1"/>
          <c:order val="0"/>
          <c:tx>
            <c:strRef>
              <c:f>Viscosity!$C$3</c:f>
              <c:strCache>
                <c:ptCount val="1"/>
                <c:pt idx="0">
                  <c:v>Viscosity, η (g-s/cm2)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8794262636991505E-2"/>
                  <c:y val="3.4264587481627001E-2"/>
                </c:manualLayout>
              </c:layout>
              <c:numFmt formatCode="0.0000E+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Viscosity!$A$4:$A$21</c:f>
              <c:numCache>
                <c:formatCode>General</c:formatCode>
                <c:ptCount val="18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</c:numCache>
            </c:numRef>
          </c:xVal>
          <c:yVal>
            <c:numRef>
              <c:f>Viscosity!$C$4:$C$21</c:f>
              <c:numCache>
                <c:formatCode>0.0000E+00</c:formatCode>
                <c:ptCount val="18"/>
                <c:pt idx="0">
                  <c:v>1.1675748199999999E-5</c:v>
                </c:pt>
                <c:pt idx="1">
                  <c:v>1.138003056E-5</c:v>
                </c:pt>
                <c:pt idx="2">
                  <c:v>1.1094510080000001E-5</c:v>
                </c:pt>
                <c:pt idx="3">
                  <c:v>1.0808989599999999E-5</c:v>
                </c:pt>
                <c:pt idx="4">
                  <c:v>1.054386344E-5</c:v>
                </c:pt>
                <c:pt idx="5">
                  <c:v>1.0288934439999999E-5</c:v>
                </c:pt>
                <c:pt idx="6">
                  <c:v>1.003400544E-5</c:v>
                </c:pt>
                <c:pt idx="7">
                  <c:v>9.7994707599999998E-6</c:v>
                </c:pt>
                <c:pt idx="8">
                  <c:v>9.564936080000001E-6</c:v>
                </c:pt>
                <c:pt idx="9">
                  <c:v>9.3405985599999998E-6</c:v>
                </c:pt>
                <c:pt idx="10">
                  <c:v>9.1264581999999998E-6</c:v>
                </c:pt>
                <c:pt idx="11">
                  <c:v>8.9225149999999991E-6</c:v>
                </c:pt>
                <c:pt idx="12">
                  <c:v>8.7185718E-6</c:v>
                </c:pt>
                <c:pt idx="13">
                  <c:v>8.5248257599999987E-6</c:v>
                </c:pt>
                <c:pt idx="14">
                  <c:v>8.3412768800000001E-6</c:v>
                </c:pt>
                <c:pt idx="15">
                  <c:v>8.1577279999999998E-6</c:v>
                </c:pt>
                <c:pt idx="16">
                  <c:v>7.9843762800000005E-6</c:v>
                </c:pt>
                <c:pt idx="17">
                  <c:v>7.8212217199999989E-6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808544"/>
        <c:axId val="346809104"/>
      </c:scatterChart>
      <c:valAx>
        <c:axId val="346808544"/>
        <c:scaling>
          <c:orientation val="minMax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Temp. (deg C)</a:t>
                </a:r>
              </a:p>
            </c:rich>
          </c:tx>
          <c:layout>
            <c:manualLayout>
              <c:xMode val="edge"/>
              <c:yMode val="edge"/>
              <c:x val="0.48207960564069302"/>
              <c:y val="0.91080009365026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809104"/>
        <c:crosses val="autoZero"/>
        <c:crossBetween val="midCat"/>
      </c:valAx>
      <c:valAx>
        <c:axId val="346809104"/>
        <c:scaling>
          <c:orientation val="minMax"/>
          <c:max val="1.2E-5"/>
          <c:min val="6.9999999999999999E-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Visc. (g-s/cm2)</a:t>
                </a:r>
              </a:p>
            </c:rich>
          </c:tx>
          <c:layout>
            <c:manualLayout>
              <c:xMode val="edge"/>
              <c:yMode val="edge"/>
              <c:x val="2.8673835125448001E-2"/>
              <c:y val="0.39201976513499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808544"/>
        <c:crosses val="autoZero"/>
        <c:crossBetween val="midCat"/>
        <c:majorUnit val="9.9999999999999995E-7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strRef>
              <c:f>'Silt-Clay Test 2'!$D$5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'Silt-Clay Test 2'!$P$15:$P$30</c:f>
              <c:numCache>
                <c:formatCode>0.000000</c:formatCode>
                <c:ptCount val="16"/>
                <c:pt idx="0">
                  <c:v>6.2639899540907693E-2</c:v>
                </c:pt>
                <c:pt idx="1">
                  <c:v>4.4564559509814763E-2</c:v>
                </c:pt>
                <c:pt idx="2">
                  <c:v>3.1766034589208576E-2</c:v>
                </c:pt>
                <c:pt idx="3">
                  <c:v>2.2551290863365551E-2</c:v>
                </c:pt>
                <c:pt idx="4">
                  <c:v>1.6040434593055739E-2</c:v>
                </c:pt>
                <c:pt idx="5">
                  <c:v>1.1518160174688043E-2</c:v>
                </c:pt>
                <c:pt idx="6">
                  <c:v>8.3877440201525523E-3</c:v>
                </c:pt>
                <c:pt idx="7">
                  <c:v>6.0567908945102777E-3</c:v>
                </c:pt>
                <c:pt idx="8">
                  <c:v>4.4128280353336177E-3</c:v>
                </c:pt>
                <c:pt idx="9">
                  <c:v>3.1900218957925251E-3</c:v>
                </c:pt>
                <c:pt idx="10">
                  <c:v>2.3242636080929783E-3</c:v>
                </c:pt>
                <c:pt idx="11">
                  <c:v>1.7638929598848534E-3</c:v>
                </c:pt>
                <c:pt idx="12">
                  <c:v>1.0653576090874346E-3</c:v>
                </c:pt>
                <c:pt idx="13">
                  <c:v>9.1366999400296954E-4</c:v>
                </c:pt>
                <c:pt idx="14">
                  <c:v>7.6110821320462261E-4</c:v>
                </c:pt>
                <c:pt idx="15">
                  <c:v>4.8574063625627664E-4</c:v>
                </c:pt>
              </c:numCache>
            </c:numRef>
          </c:xVal>
          <c:yVal>
            <c:numRef>
              <c:f>'Silt-Clay Test 2'!$O$15:$O$30</c:f>
              <c:numCache>
                <c:formatCode>General</c:formatCode>
                <c:ptCount val="16"/>
                <c:pt idx="0">
                  <c:v>100.45222746079077</c:v>
                </c:pt>
                <c:pt idx="1">
                  <c:v>99.405850091407686</c:v>
                </c:pt>
                <c:pt idx="2">
                  <c:v>98.010680265563053</c:v>
                </c:pt>
                <c:pt idx="3">
                  <c:v>97.313095352641525</c:v>
                </c:pt>
                <c:pt idx="4">
                  <c:v>96.266717983257649</c:v>
                </c:pt>
                <c:pt idx="5">
                  <c:v>93.47637833156918</c:v>
                </c:pt>
                <c:pt idx="6">
                  <c:v>87.895699028192226</c:v>
                </c:pt>
                <c:pt idx="7">
                  <c:v>83.36139709419794</c:v>
                </c:pt>
                <c:pt idx="8">
                  <c:v>77.083132877898677</c:v>
                </c:pt>
                <c:pt idx="9">
                  <c:v>72.200038487443237</c:v>
                </c:pt>
                <c:pt idx="10">
                  <c:v>65.224189358221651</c:v>
                </c:pt>
                <c:pt idx="11">
                  <c:v>61.038679880688939</c:v>
                </c:pt>
                <c:pt idx="12">
                  <c:v>52.667660925623103</c:v>
                </c:pt>
                <c:pt idx="13">
                  <c:v>48.830943904551148</c:v>
                </c:pt>
                <c:pt idx="14">
                  <c:v>45.69181179640151</c:v>
                </c:pt>
                <c:pt idx="15">
                  <c:v>41.855094775329555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'Silt-Clay Test 2'!$D$5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'Silt-Clay Test 2'!$P$15:$P$30</c:f>
              <c:numCache>
                <c:formatCode>0.000000</c:formatCode>
                <c:ptCount val="16"/>
                <c:pt idx="0">
                  <c:v>6.2639899540907693E-2</c:v>
                </c:pt>
                <c:pt idx="1">
                  <c:v>4.4564559509814763E-2</c:v>
                </c:pt>
                <c:pt idx="2">
                  <c:v>3.1766034589208576E-2</c:v>
                </c:pt>
                <c:pt idx="3">
                  <c:v>2.2551290863365551E-2</c:v>
                </c:pt>
                <c:pt idx="4">
                  <c:v>1.6040434593055739E-2</c:v>
                </c:pt>
                <c:pt idx="5">
                  <c:v>1.1518160174688043E-2</c:v>
                </c:pt>
                <c:pt idx="6">
                  <c:v>8.3877440201525523E-3</c:v>
                </c:pt>
                <c:pt idx="7">
                  <c:v>6.0567908945102777E-3</c:v>
                </c:pt>
                <c:pt idx="8">
                  <c:v>4.4128280353336177E-3</c:v>
                </c:pt>
                <c:pt idx="9">
                  <c:v>3.1900218957925251E-3</c:v>
                </c:pt>
                <c:pt idx="10">
                  <c:v>2.3242636080929783E-3</c:v>
                </c:pt>
                <c:pt idx="11">
                  <c:v>1.7638929598848534E-3</c:v>
                </c:pt>
                <c:pt idx="12">
                  <c:v>1.0653576090874346E-3</c:v>
                </c:pt>
                <c:pt idx="13">
                  <c:v>9.1366999400296954E-4</c:v>
                </c:pt>
                <c:pt idx="14">
                  <c:v>7.6110821320462261E-4</c:v>
                </c:pt>
                <c:pt idx="15">
                  <c:v>4.8574063625627664E-4</c:v>
                </c:pt>
              </c:numCache>
            </c:numRef>
          </c:xVal>
          <c:yVal>
            <c:numRef>
              <c:f>'Silt-Clay Test 2'!$R$15:$R$30</c:f>
              <c:numCache>
                <c:formatCode>General</c:formatCode>
                <c:ptCount val="16"/>
                <c:pt idx="0">
                  <c:v>100</c:v>
                </c:pt>
                <c:pt idx="1">
                  <c:v>95.384615384615216</c:v>
                </c:pt>
                <c:pt idx="2">
                  <c:v>89.230769230769397</c:v>
                </c:pt>
                <c:pt idx="3">
                  <c:v>73.846153846154024</c:v>
                </c:pt>
                <c:pt idx="4">
                  <c:v>59.999999999999652</c:v>
                </c:pt>
                <c:pt idx="5">
                  <c:v>50</c:v>
                </c:pt>
                <c:pt idx="6">
                  <c:v>153.84615384615387</c:v>
                </c:pt>
                <c:pt idx="7">
                  <c:v>129.99999999999983</c:v>
                </c:pt>
                <c:pt idx="8">
                  <c:v>68.461538461538282</c:v>
                </c:pt>
                <c:pt idx="9">
                  <c:v>45.384615384615209</c:v>
                </c:pt>
                <c:pt idx="10">
                  <c:v>29.999999999999826</c:v>
                </c:pt>
                <c:pt idx="11">
                  <c:v>22.307692307692133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'Silt-Clay Test 2'!$D$5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'Silt-Clay Test 2'!$P$15:$P$30</c:f>
              <c:numCache>
                <c:formatCode>0.000000</c:formatCode>
                <c:ptCount val="16"/>
                <c:pt idx="0">
                  <c:v>6.2639899540907693E-2</c:v>
                </c:pt>
                <c:pt idx="1">
                  <c:v>4.4564559509814763E-2</c:v>
                </c:pt>
                <c:pt idx="2">
                  <c:v>3.1766034589208576E-2</c:v>
                </c:pt>
                <c:pt idx="3">
                  <c:v>2.2551290863365551E-2</c:v>
                </c:pt>
                <c:pt idx="4">
                  <c:v>1.6040434593055739E-2</c:v>
                </c:pt>
                <c:pt idx="5">
                  <c:v>1.1518160174688043E-2</c:v>
                </c:pt>
                <c:pt idx="6">
                  <c:v>8.3877440201525523E-3</c:v>
                </c:pt>
                <c:pt idx="7">
                  <c:v>6.0567908945102777E-3</c:v>
                </c:pt>
                <c:pt idx="8">
                  <c:v>4.4128280353336177E-3</c:v>
                </c:pt>
                <c:pt idx="9">
                  <c:v>3.1900218957925251E-3</c:v>
                </c:pt>
                <c:pt idx="10">
                  <c:v>2.3242636080929783E-3</c:v>
                </c:pt>
                <c:pt idx="11">
                  <c:v>1.7638929598848534E-3</c:v>
                </c:pt>
                <c:pt idx="12">
                  <c:v>1.0653576090874346E-3</c:v>
                </c:pt>
                <c:pt idx="13">
                  <c:v>9.1366999400296954E-4</c:v>
                </c:pt>
                <c:pt idx="14">
                  <c:v>7.6110821320462261E-4</c:v>
                </c:pt>
                <c:pt idx="15">
                  <c:v>4.8574063625627664E-4</c:v>
                </c:pt>
              </c:numCache>
            </c:numRef>
          </c:xVal>
          <c:yVal>
            <c:numRef>
              <c:f>'Silt-Clay Test 2'!$O$15:$O$30</c:f>
              <c:numCache>
                <c:formatCode>General</c:formatCode>
                <c:ptCount val="16"/>
                <c:pt idx="0">
                  <c:v>100.45222746079077</c:v>
                </c:pt>
                <c:pt idx="1">
                  <c:v>99.405850091407686</c:v>
                </c:pt>
                <c:pt idx="2">
                  <c:v>98.010680265563053</c:v>
                </c:pt>
                <c:pt idx="3">
                  <c:v>97.313095352641525</c:v>
                </c:pt>
                <c:pt idx="4">
                  <c:v>96.266717983257649</c:v>
                </c:pt>
                <c:pt idx="5">
                  <c:v>93.47637833156918</c:v>
                </c:pt>
                <c:pt idx="6">
                  <c:v>87.895699028192226</c:v>
                </c:pt>
                <c:pt idx="7">
                  <c:v>83.36139709419794</c:v>
                </c:pt>
                <c:pt idx="8">
                  <c:v>77.083132877898677</c:v>
                </c:pt>
                <c:pt idx="9">
                  <c:v>72.200038487443237</c:v>
                </c:pt>
                <c:pt idx="10">
                  <c:v>65.224189358221651</c:v>
                </c:pt>
                <c:pt idx="11">
                  <c:v>61.038679880688939</c:v>
                </c:pt>
                <c:pt idx="12">
                  <c:v>52.667660925623103</c:v>
                </c:pt>
                <c:pt idx="13">
                  <c:v>48.830943904551148</c:v>
                </c:pt>
                <c:pt idx="14">
                  <c:v>45.69181179640151</c:v>
                </c:pt>
                <c:pt idx="15">
                  <c:v>41.855094775329555</c:v>
                </c:pt>
              </c:numCache>
            </c:numRef>
          </c:yVal>
          <c:smooth val="0"/>
        </c:ser>
        <c:ser>
          <c:idx val="1"/>
          <c:order val="0"/>
          <c:tx>
            <c:strRef>
              <c:f>'Silt-Clay Test 2'!$D$5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'Silt-Clay Test 2'!$L$15:$L$30</c:f>
              <c:numCache>
                <c:formatCode>0.000000</c:formatCode>
                <c:ptCount val="16"/>
                <c:pt idx="0">
                  <c:v>8.5000504957251005E-2</c:v>
                </c:pt>
                <c:pt idx="1">
                  <c:v>6.0551312723680077E-2</c:v>
                </c:pt>
                <c:pt idx="2">
                  <c:v>4.3233973180727095E-2</c:v>
                </c:pt>
                <c:pt idx="3">
                  <c:v>3.129728972906666E-2</c:v>
                </c:pt>
                <c:pt idx="4">
                  <c:v>2.2582728551765473E-2</c:v>
                </c:pt>
                <c:pt idx="5">
                  <c:v>1.6195409376683283E-2</c:v>
                </c:pt>
                <c:pt idx="6">
                  <c:v>9.6557838221526804E-3</c:v>
                </c:pt>
                <c:pt idx="7">
                  <c:v>7.1294787616057679E-3</c:v>
                </c:pt>
                <c:pt idx="8">
                  <c:v>5.4855180749002986E-3</c:v>
                </c:pt>
                <c:pt idx="9">
                  <c:v>4.6052104642149636E-3</c:v>
                </c:pt>
                <c:pt idx="10">
                  <c:v>3.2445269621831025E-3</c:v>
                </c:pt>
                <c:pt idx="11">
                  <c:v>2.6674771689390881E-3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'Silt-Clay Test 2'!$J$15:$J$30</c:f>
              <c:numCache>
                <c:formatCode>0.00</c:formatCode>
                <c:ptCount val="16"/>
                <c:pt idx="0">
                  <c:v>139.13112414777231</c:v>
                </c:pt>
                <c:pt idx="1">
                  <c:v>132.70968764864412</c:v>
                </c:pt>
                <c:pt idx="2">
                  <c:v>124.14777231647399</c:v>
                </c:pt>
                <c:pt idx="3">
                  <c:v>102.74298398604749</c:v>
                </c:pt>
                <c:pt idx="4">
                  <c:v>83.478674488662904</c:v>
                </c:pt>
                <c:pt idx="5">
                  <c:v>69.565562073886156</c:v>
                </c:pt>
                <c:pt idx="6">
                  <c:v>214.0478833042651</c:v>
                </c:pt>
                <c:pt idx="7">
                  <c:v>180.87046139210378</c:v>
                </c:pt>
                <c:pt idx="8">
                  <c:v>95.251308070397727</c:v>
                </c:pt>
                <c:pt idx="9">
                  <c:v>63.144125574757958</c:v>
                </c:pt>
                <c:pt idx="10">
                  <c:v>41.739337244331452</c:v>
                </c:pt>
                <c:pt idx="11">
                  <c:v>31.036943079118195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813024"/>
        <c:axId val="346813584"/>
      </c:scatterChart>
      <c:valAx>
        <c:axId val="346813024"/>
        <c:scaling>
          <c:logBase val="10"/>
          <c:orientation val="maxMin"/>
          <c:max val="0.1"/>
        </c:scaling>
        <c:delete val="0"/>
        <c:axPos val="b"/>
        <c:minorGridlines/>
        <c:numFmt formatCode="0.000000" sourceLinked="1"/>
        <c:majorTickMark val="out"/>
        <c:minorTickMark val="none"/>
        <c:tickLblPos val="nextTo"/>
        <c:crossAx val="346813584"/>
        <c:crosses val="autoZero"/>
        <c:crossBetween val="midCat"/>
      </c:valAx>
      <c:valAx>
        <c:axId val="346813584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3468130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strRef>
              <c:f>'Silt-Clay test 1'!$D$5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'Silt-Clay test 1'!$P$15:$P$30</c:f>
              <c:numCache>
                <c:formatCode>0.000000</c:formatCode>
                <c:ptCount val="16"/>
                <c:pt idx="0">
                  <c:v>6.2639899540907693E-2</c:v>
                </c:pt>
                <c:pt idx="1">
                  <c:v>4.4564559509814763E-2</c:v>
                </c:pt>
                <c:pt idx="2">
                  <c:v>3.1766034589208576E-2</c:v>
                </c:pt>
                <c:pt idx="3">
                  <c:v>2.2551290863365551E-2</c:v>
                </c:pt>
                <c:pt idx="4">
                  <c:v>1.6040434593055739E-2</c:v>
                </c:pt>
                <c:pt idx="5">
                  <c:v>1.1518160174688043E-2</c:v>
                </c:pt>
                <c:pt idx="6">
                  <c:v>8.3877440201525523E-3</c:v>
                </c:pt>
                <c:pt idx="7">
                  <c:v>6.0567908945102777E-3</c:v>
                </c:pt>
                <c:pt idx="8">
                  <c:v>4.4128280353336177E-3</c:v>
                </c:pt>
                <c:pt idx="9">
                  <c:v>3.1900218957925251E-3</c:v>
                </c:pt>
                <c:pt idx="10">
                  <c:v>2.3242636080929783E-3</c:v>
                </c:pt>
                <c:pt idx="11">
                  <c:v>1.7638929598848534E-3</c:v>
                </c:pt>
                <c:pt idx="12">
                  <c:v>1.0653576090874346E-3</c:v>
                </c:pt>
                <c:pt idx="13">
                  <c:v>9.1366999400296954E-4</c:v>
                </c:pt>
                <c:pt idx="14">
                  <c:v>7.6110821320462261E-4</c:v>
                </c:pt>
                <c:pt idx="15">
                  <c:v>4.8574063625627664E-4</c:v>
                </c:pt>
              </c:numCache>
            </c:numRef>
          </c:xVal>
          <c:yVal>
            <c:numRef>
              <c:f>'Silt-Clay test 1'!$O$15:$O$30</c:f>
              <c:numCache>
                <c:formatCode>General</c:formatCode>
                <c:ptCount val="16"/>
                <c:pt idx="0">
                  <c:v>100.45222746079077</c:v>
                </c:pt>
                <c:pt idx="1">
                  <c:v>99.405850091407686</c:v>
                </c:pt>
                <c:pt idx="2">
                  <c:v>98.010680265563053</c:v>
                </c:pt>
                <c:pt idx="3">
                  <c:v>97.313095352641525</c:v>
                </c:pt>
                <c:pt idx="4">
                  <c:v>96.266717983257649</c:v>
                </c:pt>
                <c:pt idx="5">
                  <c:v>93.47637833156918</c:v>
                </c:pt>
                <c:pt idx="6">
                  <c:v>87.895699028192226</c:v>
                </c:pt>
                <c:pt idx="7">
                  <c:v>83.36139709419794</c:v>
                </c:pt>
                <c:pt idx="8">
                  <c:v>77.083132877898677</c:v>
                </c:pt>
                <c:pt idx="9">
                  <c:v>72.200038487443237</c:v>
                </c:pt>
                <c:pt idx="10">
                  <c:v>65.224189358221651</c:v>
                </c:pt>
                <c:pt idx="11">
                  <c:v>61.038679880688939</c:v>
                </c:pt>
                <c:pt idx="12">
                  <c:v>52.667660925623103</c:v>
                </c:pt>
                <c:pt idx="13">
                  <c:v>48.830943904551148</c:v>
                </c:pt>
                <c:pt idx="14">
                  <c:v>45.69181179640151</c:v>
                </c:pt>
                <c:pt idx="15">
                  <c:v>41.855094775329555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'Silt-Clay test 1'!$D$5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'Silt-Clay test 1'!$P$15:$P$30</c:f>
              <c:numCache>
                <c:formatCode>0.000000</c:formatCode>
                <c:ptCount val="16"/>
                <c:pt idx="0">
                  <c:v>6.2639899540907693E-2</c:v>
                </c:pt>
                <c:pt idx="1">
                  <c:v>4.4564559509814763E-2</c:v>
                </c:pt>
                <c:pt idx="2">
                  <c:v>3.1766034589208576E-2</c:v>
                </c:pt>
                <c:pt idx="3">
                  <c:v>2.2551290863365551E-2</c:v>
                </c:pt>
                <c:pt idx="4">
                  <c:v>1.6040434593055739E-2</c:v>
                </c:pt>
                <c:pt idx="5">
                  <c:v>1.1518160174688043E-2</c:v>
                </c:pt>
                <c:pt idx="6">
                  <c:v>8.3877440201525523E-3</c:v>
                </c:pt>
                <c:pt idx="7">
                  <c:v>6.0567908945102777E-3</c:v>
                </c:pt>
                <c:pt idx="8">
                  <c:v>4.4128280353336177E-3</c:v>
                </c:pt>
                <c:pt idx="9">
                  <c:v>3.1900218957925251E-3</c:v>
                </c:pt>
                <c:pt idx="10">
                  <c:v>2.3242636080929783E-3</c:v>
                </c:pt>
                <c:pt idx="11">
                  <c:v>1.7638929598848534E-3</c:v>
                </c:pt>
                <c:pt idx="12">
                  <c:v>1.0653576090874346E-3</c:v>
                </c:pt>
                <c:pt idx="13">
                  <c:v>9.1366999400296954E-4</c:v>
                </c:pt>
                <c:pt idx="14">
                  <c:v>7.6110821320462261E-4</c:v>
                </c:pt>
                <c:pt idx="15">
                  <c:v>4.8574063625627664E-4</c:v>
                </c:pt>
              </c:numCache>
            </c:numRef>
          </c:xVal>
          <c:yVal>
            <c:numRef>
              <c:f>'Silt-Clay test 1'!$R$15:$R$30</c:f>
              <c:numCache>
                <c:formatCode>General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98.46547314578028</c:v>
                </c:pt>
                <c:pt idx="3">
                  <c:v>93.350383631713768</c:v>
                </c:pt>
                <c:pt idx="4">
                  <c:v>87.723785166240489</c:v>
                </c:pt>
                <c:pt idx="5">
                  <c:v>82.352941176470893</c:v>
                </c:pt>
                <c:pt idx="6">
                  <c:v>69.565217391304628</c:v>
                </c:pt>
                <c:pt idx="7">
                  <c:v>43.478260869565318</c:v>
                </c:pt>
                <c:pt idx="8">
                  <c:v>26.598465473145787</c:v>
                </c:pt>
                <c:pt idx="9">
                  <c:v>25.319693094629152</c:v>
                </c:pt>
                <c:pt idx="10">
                  <c:v>24.040920716112531</c:v>
                </c:pt>
                <c:pt idx="11">
                  <c:v>22.7621483375959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'Silt-Clay test 1'!$D$5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'Silt-Clay test 1'!$P$15:$P$30</c:f>
              <c:numCache>
                <c:formatCode>0.000000</c:formatCode>
                <c:ptCount val="16"/>
                <c:pt idx="0">
                  <c:v>6.2639899540907693E-2</c:v>
                </c:pt>
                <c:pt idx="1">
                  <c:v>4.4564559509814763E-2</c:v>
                </c:pt>
                <c:pt idx="2">
                  <c:v>3.1766034589208576E-2</c:v>
                </c:pt>
                <c:pt idx="3">
                  <c:v>2.2551290863365551E-2</c:v>
                </c:pt>
                <c:pt idx="4">
                  <c:v>1.6040434593055739E-2</c:v>
                </c:pt>
                <c:pt idx="5">
                  <c:v>1.1518160174688043E-2</c:v>
                </c:pt>
                <c:pt idx="6">
                  <c:v>8.3877440201525523E-3</c:v>
                </c:pt>
                <c:pt idx="7">
                  <c:v>6.0567908945102777E-3</c:v>
                </c:pt>
                <c:pt idx="8">
                  <c:v>4.4128280353336177E-3</c:v>
                </c:pt>
                <c:pt idx="9">
                  <c:v>3.1900218957925251E-3</c:v>
                </c:pt>
                <c:pt idx="10">
                  <c:v>2.3242636080929783E-3</c:v>
                </c:pt>
                <c:pt idx="11">
                  <c:v>1.7638929598848534E-3</c:v>
                </c:pt>
                <c:pt idx="12">
                  <c:v>1.0653576090874346E-3</c:v>
                </c:pt>
                <c:pt idx="13">
                  <c:v>9.1366999400296954E-4</c:v>
                </c:pt>
                <c:pt idx="14">
                  <c:v>7.6110821320462261E-4</c:v>
                </c:pt>
                <c:pt idx="15">
                  <c:v>4.8574063625627664E-4</c:v>
                </c:pt>
              </c:numCache>
            </c:numRef>
          </c:xVal>
          <c:yVal>
            <c:numRef>
              <c:f>'Silt-Clay test 1'!$O$15:$O$30</c:f>
              <c:numCache>
                <c:formatCode>General</c:formatCode>
                <c:ptCount val="16"/>
                <c:pt idx="0">
                  <c:v>100.45222746079077</c:v>
                </c:pt>
                <c:pt idx="1">
                  <c:v>99.405850091407686</c:v>
                </c:pt>
                <c:pt idx="2">
                  <c:v>98.010680265563053</c:v>
                </c:pt>
                <c:pt idx="3">
                  <c:v>97.313095352641525</c:v>
                </c:pt>
                <c:pt idx="4">
                  <c:v>96.266717983257649</c:v>
                </c:pt>
                <c:pt idx="5">
                  <c:v>93.47637833156918</c:v>
                </c:pt>
                <c:pt idx="6">
                  <c:v>87.895699028192226</c:v>
                </c:pt>
                <c:pt idx="7">
                  <c:v>83.36139709419794</c:v>
                </c:pt>
                <c:pt idx="8">
                  <c:v>77.083132877898677</c:v>
                </c:pt>
                <c:pt idx="9">
                  <c:v>72.200038487443237</c:v>
                </c:pt>
                <c:pt idx="10">
                  <c:v>65.224189358221651</c:v>
                </c:pt>
                <c:pt idx="11">
                  <c:v>61.038679880688939</c:v>
                </c:pt>
                <c:pt idx="12">
                  <c:v>52.667660925623103</c:v>
                </c:pt>
                <c:pt idx="13">
                  <c:v>48.830943904551148</c:v>
                </c:pt>
                <c:pt idx="14">
                  <c:v>45.69181179640151</c:v>
                </c:pt>
                <c:pt idx="15">
                  <c:v>41.855094775329555</c:v>
                </c:pt>
              </c:numCache>
            </c:numRef>
          </c:yVal>
          <c:smooth val="0"/>
        </c:ser>
        <c:ser>
          <c:idx val="1"/>
          <c:order val="0"/>
          <c:tx>
            <c:strRef>
              <c:f>'Silt-Clay test 1'!$D$5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'Silt-Clay test 1'!$L$15:$L$30</c:f>
              <c:numCache>
                <c:formatCode>0.000000</c:formatCode>
                <c:ptCount val="16"/>
                <c:pt idx="0">
                  <c:v>5.0340559195865192E-2</c:v>
                </c:pt>
                <c:pt idx="1">
                  <c:v>3.5596150776119093E-2</c:v>
                </c:pt>
                <c:pt idx="2">
                  <c:v>2.5700238336864384E-2</c:v>
                </c:pt>
                <c:pt idx="3">
                  <c:v>1.9369647678134046E-2</c:v>
                </c:pt>
                <c:pt idx="4">
                  <c:v>1.457066555880674E-2</c:v>
                </c:pt>
                <c:pt idx="5">
                  <c:v>1.0860332888968918E-2</c:v>
                </c:pt>
                <c:pt idx="6">
                  <c:v>8.5448642218582567E-3</c:v>
                </c:pt>
                <c:pt idx="7">
                  <c:v>7.1196246051869793E-3</c:v>
                </c:pt>
                <c:pt idx="8">
                  <c:v>5.702514722515685E-3</c:v>
                </c:pt>
                <c:pt idx="9">
                  <c:v>4.021885791531332E-3</c:v>
                </c:pt>
                <c:pt idx="10">
                  <c:v>2.7694862884990786E-3</c:v>
                </c:pt>
                <c:pt idx="11">
                  <c:v>1.9089359946708869E-3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'Silt-Clay test 1'!$J$15:$J$30</c:f>
              <c:numCache>
                <c:formatCode>0.00</c:formatCode>
                <c:ptCount val="16"/>
                <c:pt idx="0">
                  <c:v>121.50264136176845</c:v>
                </c:pt>
                <c:pt idx="1">
                  <c:v>121.50264136176845</c:v>
                </c:pt>
                <c:pt idx="2">
                  <c:v>119.63815070148584</c:v>
                </c:pt>
                <c:pt idx="3">
                  <c:v>113.42318183387617</c:v>
                </c:pt>
                <c:pt idx="4">
                  <c:v>106.58671607950541</c:v>
                </c:pt>
                <c:pt idx="5">
                  <c:v>100.06099876851557</c:v>
                </c:pt>
                <c:pt idx="6">
                  <c:v>84.523576599491435</c:v>
                </c:pt>
                <c:pt idx="7">
                  <c:v>52.827235374682061</c:v>
                </c:pt>
                <c:pt idx="8">
                  <c:v>32.317838111570133</c:v>
                </c:pt>
                <c:pt idx="9">
                  <c:v>30.764095894667712</c:v>
                </c:pt>
                <c:pt idx="10">
                  <c:v>29.210353677765301</c:v>
                </c:pt>
                <c:pt idx="11">
                  <c:v>27.656611460862887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289792"/>
        <c:axId val="348290352"/>
      </c:scatterChart>
      <c:valAx>
        <c:axId val="348289792"/>
        <c:scaling>
          <c:logBase val="10"/>
          <c:orientation val="maxMin"/>
          <c:max val="0.1"/>
        </c:scaling>
        <c:delete val="0"/>
        <c:axPos val="b"/>
        <c:minorGridlines/>
        <c:numFmt formatCode="0.000000" sourceLinked="1"/>
        <c:majorTickMark val="out"/>
        <c:minorTickMark val="none"/>
        <c:tickLblPos val="nextTo"/>
        <c:crossAx val="348290352"/>
        <c:crosses val="autoZero"/>
        <c:crossBetween val="midCat"/>
      </c:valAx>
      <c:valAx>
        <c:axId val="34829035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3482897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'3H-6'!$L$15:$L$27</c:f>
              <c:numCache>
                <c:formatCode>0.000000</c:formatCode>
                <c:ptCount val="13"/>
                <c:pt idx="0">
                  <c:v>8.3614823974960825E-2</c:v>
                </c:pt>
                <c:pt idx="1">
                  <c:v>5.9503374022580165E-2</c:v>
                </c:pt>
                <c:pt idx="2">
                  <c:v>4.2288279823033993E-2</c:v>
                </c:pt>
                <c:pt idx="3">
                  <c:v>2.990232942758159E-2</c:v>
                </c:pt>
                <c:pt idx="4">
                  <c:v>2.1223679276682859E-2</c:v>
                </c:pt>
                <c:pt idx="5">
                  <c:v>1.5119265539748974E-2</c:v>
                </c:pt>
                <c:pt idx="6">
                  <c:v>1.0769449844424109E-2</c:v>
                </c:pt>
                <c:pt idx="7">
                  <c:v>7.7340734797409971E-3</c:v>
                </c:pt>
                <c:pt idx="8">
                  <c:v>5.557952550071233E-3</c:v>
                </c:pt>
                <c:pt idx="9">
                  <c:v>3.9832972465826825E-3</c:v>
                </c:pt>
                <c:pt idx="10">
                  <c:v>2.8476033070059777E-3</c:v>
                </c:pt>
                <c:pt idx="11">
                  <c:v>2.0309182021286832E-3</c:v>
                </c:pt>
                <c:pt idx="12">
                  <c:v>1.1926435425973659E-3</c:v>
                </c:pt>
              </c:numCache>
            </c:numRef>
          </c:xVal>
          <c:yVal>
            <c:numRef>
              <c:f>'3H-6'!$J$15:$J$27</c:f>
              <c:numCache>
                <c:formatCode>0.00</c:formatCode>
                <c:ptCount val="13"/>
                <c:pt idx="0">
                  <c:v>95.1510333863272</c:v>
                </c:pt>
                <c:pt idx="1">
                  <c:v>91.573926868044197</c:v>
                </c:pt>
                <c:pt idx="2">
                  <c:v>88.712241653417976</c:v>
                </c:pt>
                <c:pt idx="3">
                  <c:v>88.712241653417976</c:v>
                </c:pt>
                <c:pt idx="4">
                  <c:v>86.565977742448496</c:v>
                </c:pt>
                <c:pt idx="5">
                  <c:v>82.273449920508753</c:v>
                </c:pt>
                <c:pt idx="6">
                  <c:v>77.98092209856901</c:v>
                </c:pt>
                <c:pt idx="7">
                  <c:v>68.680445151033567</c:v>
                </c:pt>
                <c:pt idx="8">
                  <c:v>58.664546899841355</c:v>
                </c:pt>
                <c:pt idx="9">
                  <c:v>50.079491255961855</c:v>
                </c:pt>
                <c:pt idx="10">
                  <c:v>42.925278219395878</c:v>
                </c:pt>
                <c:pt idx="11">
                  <c:v>37.201907790143416</c:v>
                </c:pt>
                <c:pt idx="12">
                  <c:v>35.771065182829894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053728"/>
        <c:axId val="341054288"/>
      </c:scatterChart>
      <c:valAx>
        <c:axId val="341053728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1054288"/>
        <c:crosses val="autoZero"/>
        <c:crossBetween val="midCat"/>
        <c:majorUnit val="10"/>
        <c:minorUnit val="10"/>
      </c:valAx>
      <c:valAx>
        <c:axId val="341054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1053728"/>
        <c:crosses val="max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'3H-8'!$L$15:$L$26</c:f>
              <c:numCache>
                <c:formatCode>0.000000</c:formatCode>
                <c:ptCount val="12"/>
                <c:pt idx="0">
                  <c:v>7.7710216313635797E-2</c:v>
                </c:pt>
                <c:pt idx="1">
                  <c:v>5.5194185701843403E-2</c:v>
                </c:pt>
                <c:pt idx="2">
                  <c:v>3.9314947928102369E-2</c:v>
                </c:pt>
                <c:pt idx="3">
                  <c:v>2.7961026277169176E-2</c:v>
                </c:pt>
                <c:pt idx="4">
                  <c:v>1.9884735548284141E-2</c:v>
                </c:pt>
                <c:pt idx="5">
                  <c:v>1.4100519744315402E-2</c:v>
                </c:pt>
                <c:pt idx="6">
                  <c:v>1.0165819669127595E-2</c:v>
                </c:pt>
                <c:pt idx="7">
                  <c:v>7.2563651387204517E-3</c:v>
                </c:pt>
                <c:pt idx="8">
                  <c:v>5.2259264984350516E-3</c:v>
                </c:pt>
                <c:pt idx="9">
                  <c:v>3.7424839501369145E-3</c:v>
                </c:pt>
                <c:pt idx="10">
                  <c:v>2.6760152397913412E-3</c:v>
                </c:pt>
                <c:pt idx="11">
                  <c:v>1.7473862295744891E-3</c:v>
                </c:pt>
              </c:numCache>
            </c:numRef>
          </c:xVal>
          <c:yVal>
            <c:numRef>
              <c:f>'3H-8'!$J$15:$J$26</c:f>
              <c:numCache>
                <c:formatCode>0.00</c:formatCode>
                <c:ptCount val="12"/>
                <c:pt idx="0">
                  <c:v>104.20168067226902</c:v>
                </c:pt>
                <c:pt idx="1">
                  <c:v>102.52100840336109</c:v>
                </c:pt>
                <c:pt idx="2">
                  <c:v>99.719887955181818</c:v>
                </c:pt>
                <c:pt idx="3">
                  <c:v>97.478991596638522</c:v>
                </c:pt>
                <c:pt idx="4">
                  <c:v>95.238095238095241</c:v>
                </c:pt>
                <c:pt idx="5">
                  <c:v>94.11764705882328</c:v>
                </c:pt>
                <c:pt idx="6">
                  <c:v>86.274509803921447</c:v>
                </c:pt>
                <c:pt idx="7">
                  <c:v>82.35294117647085</c:v>
                </c:pt>
                <c:pt idx="8">
                  <c:v>74.509803921568363</c:v>
                </c:pt>
                <c:pt idx="9">
                  <c:v>68.907563025209839</c:v>
                </c:pt>
                <c:pt idx="10">
                  <c:v>63.865546218487268</c:v>
                </c:pt>
                <c:pt idx="11">
                  <c:v>56.022408963585441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333584"/>
        <c:axId val="341334144"/>
      </c:scatterChart>
      <c:valAx>
        <c:axId val="341333584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1334144"/>
        <c:crosses val="autoZero"/>
        <c:crossBetween val="midCat"/>
        <c:majorUnit val="10"/>
        <c:minorUnit val="10"/>
      </c:valAx>
      <c:valAx>
        <c:axId val="341334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1333584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'4H-1'!$L$15:$L$26</c:f>
              <c:numCache>
                <c:formatCode>0.000000</c:formatCode>
                <c:ptCount val="12"/>
                <c:pt idx="0">
                  <c:v>8.3614823974960825E-2</c:v>
                </c:pt>
                <c:pt idx="1">
                  <c:v>5.9879743202190631E-2</c:v>
                </c:pt>
                <c:pt idx="2">
                  <c:v>4.2605843330754067E-2</c:v>
                </c:pt>
                <c:pt idx="3">
                  <c:v>3.0275656361840039E-2</c:v>
                </c:pt>
                <c:pt idx="4">
                  <c:v>2.1460528659950882E-2</c:v>
                </c:pt>
                <c:pt idx="5">
                  <c:v>1.5230302029281394E-2</c:v>
                </c:pt>
                <c:pt idx="6">
                  <c:v>1.0937631607439794E-2</c:v>
                </c:pt>
                <c:pt idx="7">
                  <c:v>7.833290140003446E-3</c:v>
                </c:pt>
                <c:pt idx="8">
                  <c:v>5.626998086241404E-3</c:v>
                </c:pt>
                <c:pt idx="9">
                  <c:v>4.0008836334036266E-3</c:v>
                </c:pt>
                <c:pt idx="10">
                  <c:v>2.8721520655207665E-3</c:v>
                </c:pt>
                <c:pt idx="11">
                  <c:v>1.9210158115670055E-3</c:v>
                </c:pt>
              </c:numCache>
            </c:numRef>
          </c:xVal>
          <c:yVal>
            <c:numRef>
              <c:f>'4H-1'!$J$15:$J$26</c:f>
              <c:numCache>
                <c:formatCode>0.00</c:formatCode>
                <c:ptCount val="12"/>
                <c:pt idx="0">
                  <c:v>99.827643722895246</c:v>
                </c:pt>
                <c:pt idx="1">
                  <c:v>92.321805848993307</c:v>
                </c:pt>
                <c:pt idx="2">
                  <c:v>88.568886912042359</c:v>
                </c:pt>
                <c:pt idx="3">
                  <c:v>85.566551762481751</c:v>
                </c:pt>
                <c:pt idx="4">
                  <c:v>84.065384187701881</c:v>
                </c:pt>
                <c:pt idx="5">
                  <c:v>81.813632825530789</c:v>
                </c:pt>
                <c:pt idx="6">
                  <c:v>72.056043589458639</c:v>
                </c:pt>
                <c:pt idx="7">
                  <c:v>63.799621928166346</c:v>
                </c:pt>
                <c:pt idx="8">
                  <c:v>53.291448904703827</c:v>
                </c:pt>
                <c:pt idx="9">
                  <c:v>49.538529967752865</c:v>
                </c:pt>
                <c:pt idx="10">
                  <c:v>39.030356944290347</c:v>
                </c:pt>
                <c:pt idx="11">
                  <c:v>33.025686645168292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959296"/>
        <c:axId val="340959856"/>
      </c:scatterChart>
      <c:valAx>
        <c:axId val="340959296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0959856"/>
        <c:crosses val="autoZero"/>
        <c:crossBetween val="midCat"/>
        <c:majorUnit val="10"/>
        <c:minorUnit val="10"/>
      </c:valAx>
      <c:valAx>
        <c:axId val="340959856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095929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'4H-4'!$L$15:$L$26</c:f>
              <c:numCache>
                <c:formatCode>0.000000</c:formatCode>
                <c:ptCount val="12"/>
                <c:pt idx="0">
                  <c:v>7.3673609979548221E-2</c:v>
                </c:pt>
                <c:pt idx="1">
                  <c:v>5.2181288110654485E-2</c:v>
                </c:pt>
                <c:pt idx="2">
                  <c:v>3.7321520635767588E-2</c:v>
                </c:pt>
                <c:pt idx="3">
                  <c:v>2.6517687873689064E-2</c:v>
                </c:pt>
                <c:pt idx="4">
                  <c:v>1.8988952321311606E-2</c:v>
                </c:pt>
                <c:pt idx="5">
                  <c:v>1.3655340436631042E-2</c:v>
                </c:pt>
                <c:pt idx="6">
                  <c:v>9.8001234220912795E-3</c:v>
                </c:pt>
                <c:pt idx="7">
                  <c:v>7.0502598721577008E-3</c:v>
                </c:pt>
                <c:pt idx="8">
                  <c:v>5.0759990090230951E-3</c:v>
                </c:pt>
                <c:pt idx="9">
                  <c:v>3.6426663897016795E-3</c:v>
                </c:pt>
                <c:pt idx="10">
                  <c:v>2.6196717666746639E-3</c:v>
                </c:pt>
                <c:pt idx="11">
                  <c:v>1.7043613552132283E-3</c:v>
                </c:pt>
              </c:numCache>
            </c:numRef>
          </c:xVal>
          <c:yVal>
            <c:numRef>
              <c:f>'4H-4'!$J$15:$J$26</c:f>
              <c:numCache>
                <c:formatCode>0.00</c:formatCode>
                <c:ptCount val="12"/>
                <c:pt idx="0">
                  <c:v>97.601051593821893</c:v>
                </c:pt>
                <c:pt idx="1">
                  <c:v>97.157410450214016</c:v>
                </c:pt>
                <c:pt idx="2">
                  <c:v>94.051922444955849</c:v>
                </c:pt>
                <c:pt idx="3">
                  <c:v>92.720999014131195</c:v>
                </c:pt>
                <c:pt idx="4">
                  <c:v>89.171869865264142</c:v>
                </c:pt>
                <c:pt idx="5">
                  <c:v>84.291817285573444</c:v>
                </c:pt>
                <c:pt idx="6">
                  <c:v>79.855405849490637</c:v>
                </c:pt>
                <c:pt idx="7">
                  <c:v>74.531712126191067</c:v>
                </c:pt>
                <c:pt idx="8">
                  <c:v>68.764377259283606</c:v>
                </c:pt>
                <c:pt idx="9">
                  <c:v>63.88432467959241</c:v>
                </c:pt>
                <c:pt idx="10">
                  <c:v>58.116989812684949</c:v>
                </c:pt>
                <c:pt idx="11">
                  <c:v>51.462372658560732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962096"/>
        <c:axId val="341886128"/>
      </c:scatterChart>
      <c:valAx>
        <c:axId val="340962096"/>
        <c:scaling>
          <c:logBase val="10"/>
          <c:orientation val="maxMin"/>
          <c:max val="0.1"/>
          <c:min val="1.0000000000000002E-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 (mm)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341886128"/>
        <c:crosses val="autoZero"/>
        <c:crossBetween val="midCat"/>
        <c:majorUnit val="10"/>
        <c:minorUnit val="10"/>
      </c:valAx>
      <c:valAx>
        <c:axId val="341886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Finer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096209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57970778652668409"/>
          <c:y val="8.3141221930592021E-2"/>
          <c:w val="0.16367580813159155"/>
          <c:h val="8.46314095063803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4</xdr:row>
      <xdr:rowOff>104775</xdr:rowOff>
    </xdr:from>
    <xdr:to>
      <xdr:col>24</xdr:col>
      <xdr:colOff>68262</xdr:colOff>
      <xdr:row>27</xdr:row>
      <xdr:rowOff>33337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0.076</cdr:x>
      <cdr:y>0.5103</cdr:y>
    </cdr:from>
    <cdr:to>
      <cdr:x>0.86998</cdr:x>
      <cdr:y>0.5103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17986" y="2638391"/>
          <a:ext cx="6456351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0.51767</cdr:x>
      <cdr:y>0.53196</cdr:y>
    </cdr:from>
    <cdr:to>
      <cdr:x>0.52896</cdr:x>
      <cdr:y>0.58562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10199" y="2090726"/>
          <a:ext cx="59041" cy="210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0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</xdr:row>
      <xdr:rowOff>38100</xdr:rowOff>
    </xdr:from>
    <xdr:to>
      <xdr:col>13</xdr:col>
      <xdr:colOff>485775</xdr:colOff>
      <xdr:row>26</xdr:row>
      <xdr:rowOff>19050</xdr:rowOff>
    </xdr:to>
    <xdr:graphicFrame macro="">
      <xdr:nvGraphicFramePr>
        <xdr:cNvPr id="7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50</xdr:row>
      <xdr:rowOff>76200</xdr:rowOff>
    </xdr:from>
    <xdr:to>
      <xdr:col>10</xdr:col>
      <xdr:colOff>276225</xdr:colOff>
      <xdr:row>80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171450</xdr:colOff>
      <xdr:row>7</xdr:row>
      <xdr:rowOff>76200</xdr:rowOff>
    </xdr:from>
    <xdr:to>
      <xdr:col>28</xdr:col>
      <xdr:colOff>447675</xdr:colOff>
      <xdr:row>36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204108</xdr:colOff>
      <xdr:row>3</xdr:row>
      <xdr:rowOff>171449</xdr:rowOff>
    </xdr:from>
    <xdr:to>
      <xdr:col>24</xdr:col>
      <xdr:colOff>29158</xdr:colOff>
      <xdr:row>27</xdr:row>
      <xdr:rowOff>9718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0.09889</cdr:x>
      <cdr:y>0.55256</cdr:y>
    </cdr:from>
    <cdr:to>
      <cdr:x>0.89287</cdr:x>
      <cdr:y>0.55256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23478" y="2245019"/>
          <a:ext cx="4203102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0</xdr:rowOff>
    </xdr:from>
    <xdr:to>
      <xdr:col>26</xdr:col>
      <xdr:colOff>20637</xdr:colOff>
      <xdr:row>24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0.05869</cdr:x>
      <cdr:y>0.45579</cdr:y>
    </cdr:from>
    <cdr:to>
      <cdr:x>0.85267</cdr:x>
      <cdr:y>0.45579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59000" y="1825562"/>
          <a:ext cx="4856487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29767</xdr:colOff>
      <xdr:row>5</xdr:row>
      <xdr:rowOff>109140</xdr:rowOff>
    </xdr:from>
    <xdr:to>
      <xdr:col>25</xdr:col>
      <xdr:colOff>128986</xdr:colOff>
      <xdr:row>31</xdr:row>
      <xdr:rowOff>119063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0.08242</cdr:x>
      <cdr:y>0.6127</cdr:y>
    </cdr:from>
    <cdr:to>
      <cdr:x>0.8764</cdr:x>
      <cdr:y>0.6127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63337" y="2783361"/>
          <a:ext cx="5426659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17972</xdr:colOff>
      <xdr:row>4</xdr:row>
      <xdr:rowOff>0</xdr:rowOff>
    </xdr:from>
    <xdr:to>
      <xdr:col>23</xdr:col>
      <xdr:colOff>503748</xdr:colOff>
      <xdr:row>25</xdr:row>
      <xdr:rowOff>26958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0.07677</cdr:x>
      <cdr:y>0.48039</cdr:y>
    </cdr:from>
    <cdr:to>
      <cdr:x>0.87075</cdr:x>
      <cdr:y>0.48039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59458" y="1813007"/>
          <a:ext cx="4752062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25</xdr:col>
      <xdr:colOff>20637</xdr:colOff>
      <xdr:row>25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0.06781</cdr:x>
      <cdr:y>0.35015</cdr:y>
    </cdr:from>
    <cdr:to>
      <cdr:x>0.86179</cdr:x>
      <cdr:y>0.35015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14329" y="1395979"/>
          <a:ext cx="4851528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0.08939</cdr:x>
      <cdr:y>0.4346</cdr:y>
    </cdr:from>
    <cdr:to>
      <cdr:x>0.88337</cdr:x>
      <cdr:y>0.4346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48030" y="1737872"/>
          <a:ext cx="4867902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533400</xdr:colOff>
      <xdr:row>2</xdr:row>
      <xdr:rowOff>133350</xdr:rowOff>
    </xdr:from>
    <xdr:to>
      <xdr:col>26</xdr:col>
      <xdr:colOff>504825</xdr:colOff>
      <xdr:row>32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0.04619</cdr:x>
      <cdr:y>0.56343</cdr:y>
    </cdr:from>
    <cdr:to>
      <cdr:x>0.84017</cdr:x>
      <cdr:y>0.56343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38064" y="3017072"/>
          <a:ext cx="5811364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3</xdr:row>
      <xdr:rowOff>95250</xdr:rowOff>
    </xdr:from>
    <xdr:to>
      <xdr:col>25</xdr:col>
      <xdr:colOff>272415</xdr:colOff>
      <xdr:row>31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0.08119</cdr:x>
      <cdr:y>0.56698</cdr:y>
    </cdr:from>
    <cdr:to>
      <cdr:x>0.87517</cdr:x>
      <cdr:y>0.56698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64194" y="2726149"/>
          <a:ext cx="5517716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25</xdr:col>
      <xdr:colOff>20637</xdr:colOff>
      <xdr:row>25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0.06231</cdr:x>
      <cdr:y>0.54442</cdr:y>
    </cdr:from>
    <cdr:to>
      <cdr:x>0.85629</cdr:x>
      <cdr:y>0.54442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83315" y="2207723"/>
          <a:ext cx="4884303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38101</xdr:colOff>
      <xdr:row>6</xdr:row>
      <xdr:rowOff>171450</xdr:rowOff>
    </xdr:from>
    <xdr:to>
      <xdr:col>24</xdr:col>
      <xdr:colOff>8659</xdr:colOff>
      <xdr:row>28</xdr:row>
      <xdr:rowOff>159327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0.07858</cdr:x>
      <cdr:y>0.56697</cdr:y>
    </cdr:from>
    <cdr:to>
      <cdr:x>0.87256</cdr:x>
      <cdr:y>0.56697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77830" y="2199147"/>
          <a:ext cx="4828141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8</xdr:row>
      <xdr:rowOff>152400</xdr:rowOff>
    </xdr:from>
    <xdr:to>
      <xdr:col>24</xdr:col>
      <xdr:colOff>68262</xdr:colOff>
      <xdr:row>31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</xdr:row>
      <xdr:rowOff>0</xdr:rowOff>
    </xdr:from>
    <xdr:to>
      <xdr:col>28</xdr:col>
      <xdr:colOff>112569</xdr:colOff>
      <xdr:row>30</xdr:row>
      <xdr:rowOff>73602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0.05993</cdr:x>
      <cdr:y>0.54749</cdr:y>
    </cdr:from>
    <cdr:to>
      <cdr:x>0.85391</cdr:x>
      <cdr:y>0.54749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67781" y="2176935"/>
          <a:ext cx="4872408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3</xdr:row>
      <xdr:rowOff>95250</xdr:rowOff>
    </xdr:from>
    <xdr:to>
      <xdr:col>28</xdr:col>
      <xdr:colOff>47625</xdr:colOff>
      <xdr:row>32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0.06989</cdr:x>
      <cdr:y>0.54922</cdr:y>
    </cdr:from>
    <cdr:to>
      <cdr:x>0.86387</cdr:x>
      <cdr:y>0.54922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98456" y="2823969"/>
          <a:ext cx="6798831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7</xdr:row>
      <xdr:rowOff>9525</xdr:rowOff>
    </xdr:from>
    <xdr:to>
      <xdr:col>24</xdr:col>
      <xdr:colOff>49212</xdr:colOff>
      <xdr:row>29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0.07907</cdr:x>
      <cdr:y>0.51935</cdr:y>
    </cdr:from>
    <cdr:to>
      <cdr:x>0.87305</cdr:x>
      <cdr:y>0.51935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84765" y="2078472"/>
          <a:ext cx="4867903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5</xdr:row>
      <xdr:rowOff>142875</xdr:rowOff>
    </xdr:from>
    <xdr:to>
      <xdr:col>23</xdr:col>
      <xdr:colOff>457200</xdr:colOff>
      <xdr:row>29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0.08078</cdr:x>
      <cdr:y>0.57821</cdr:y>
    </cdr:from>
    <cdr:to>
      <cdr:x>0.87476</cdr:x>
      <cdr:y>0.57821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65523" y="2450802"/>
          <a:ext cx="4575409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40928</xdr:colOff>
      <xdr:row>7</xdr:row>
      <xdr:rowOff>106659</xdr:rowOff>
    </xdr:from>
    <xdr:to>
      <xdr:col>25</xdr:col>
      <xdr:colOff>476250</xdr:colOff>
      <xdr:row>29</xdr:row>
      <xdr:rowOff>128985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0.07367</cdr:x>
      <cdr:y>0.47016</cdr:y>
    </cdr:from>
    <cdr:to>
      <cdr:x>0.86765</cdr:x>
      <cdr:y>0.47016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22502" y="1797123"/>
          <a:ext cx="563162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4</xdr:row>
      <xdr:rowOff>95249</xdr:rowOff>
    </xdr:from>
    <xdr:to>
      <xdr:col>25</xdr:col>
      <xdr:colOff>400050</xdr:colOff>
      <xdr:row>32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0.08251</cdr:x>
      <cdr:y>0.36216</cdr:y>
    </cdr:from>
    <cdr:to>
      <cdr:x>0.87649</cdr:x>
      <cdr:y>0.36216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11216" y="1810232"/>
          <a:ext cx="588153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0.05967</cdr:x>
      <cdr:y>0.57845</cdr:y>
    </cdr:from>
    <cdr:to>
      <cdr:x>0.85365</cdr:x>
      <cdr:y>0.57845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23340" y="2847531"/>
          <a:ext cx="563278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151714</xdr:colOff>
      <xdr:row>7</xdr:row>
      <xdr:rowOff>133493</xdr:rowOff>
    </xdr:from>
    <xdr:to>
      <xdr:col>24</xdr:col>
      <xdr:colOff>367110</xdr:colOff>
      <xdr:row>30</xdr:row>
      <xdr:rowOff>39688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0.06876</cdr:x>
      <cdr:y>0.51566</cdr:y>
    </cdr:from>
    <cdr:to>
      <cdr:x>0.86274</cdr:x>
      <cdr:y>0.51566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30966" y="1993040"/>
          <a:ext cx="4976462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1</xdr:row>
      <xdr:rowOff>95250</xdr:rowOff>
    </xdr:from>
    <xdr:to>
      <xdr:col>26</xdr:col>
      <xdr:colOff>352425</xdr:colOff>
      <xdr:row>31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0.07054</cdr:x>
      <cdr:y>0.47642</cdr:y>
    </cdr:from>
    <cdr:to>
      <cdr:x>0.86452</cdr:x>
      <cdr:y>0.47642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38878" y="2523087"/>
          <a:ext cx="6065253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41274</xdr:colOff>
      <xdr:row>2</xdr:row>
      <xdr:rowOff>30692</xdr:rowOff>
    </xdr:from>
    <xdr:to>
      <xdr:col>26</xdr:col>
      <xdr:colOff>221191</xdr:colOff>
      <xdr:row>31</xdr:row>
      <xdr:rowOff>146050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0.0589</cdr:x>
      <cdr:y>0.5945</cdr:y>
    </cdr:from>
    <cdr:to>
      <cdr:x>0.85288</cdr:x>
      <cdr:y>0.5945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43411" y="3136791"/>
          <a:ext cx="5976902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19049</xdr:colOff>
      <xdr:row>5</xdr:row>
      <xdr:rowOff>76200</xdr:rowOff>
    </xdr:from>
    <xdr:to>
      <xdr:col>24</xdr:col>
      <xdr:colOff>39686</xdr:colOff>
      <xdr:row>28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0.05725</cdr:x>
      <cdr:y>0.5596</cdr:y>
    </cdr:from>
    <cdr:to>
      <cdr:x>0.85123</cdr:x>
      <cdr:y>0.5596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50206" y="2241357"/>
          <a:ext cx="4856487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2</xdr:row>
      <xdr:rowOff>150282</xdr:rowOff>
    </xdr:from>
    <xdr:to>
      <xdr:col>25</xdr:col>
      <xdr:colOff>342900</xdr:colOff>
      <xdr:row>30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4</xdr:row>
      <xdr:rowOff>123825</xdr:rowOff>
    </xdr:from>
    <xdr:to>
      <xdr:col>24</xdr:col>
      <xdr:colOff>144462</xdr:colOff>
      <xdr:row>27</xdr:row>
      <xdr:rowOff>52387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0.07301</cdr:x>
      <cdr:y>0.60161</cdr:y>
    </cdr:from>
    <cdr:to>
      <cdr:x>0.86699</cdr:x>
      <cdr:y>0.60161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09721" y="2833493"/>
          <a:ext cx="5543116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5</xdr:row>
      <xdr:rowOff>9524</xdr:rowOff>
    </xdr:from>
    <xdr:to>
      <xdr:col>24</xdr:col>
      <xdr:colOff>579967</xdr:colOff>
      <xdr:row>32</xdr:row>
      <xdr:rowOff>107949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0.12734</cdr:x>
      <cdr:y>0.55254</cdr:y>
    </cdr:from>
    <cdr:to>
      <cdr:x>0.82705</cdr:x>
      <cdr:y>0.55254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833642" y="2614583"/>
          <a:ext cx="4580711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53915</xdr:colOff>
      <xdr:row>2</xdr:row>
      <xdr:rowOff>152760</xdr:rowOff>
    </xdr:from>
    <xdr:to>
      <xdr:col>24</xdr:col>
      <xdr:colOff>498414</xdr:colOff>
      <xdr:row>31</xdr:row>
      <xdr:rowOff>65098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0.06549</cdr:x>
      <cdr:y>0.57589</cdr:y>
    </cdr:from>
    <cdr:to>
      <cdr:x>0.85947</cdr:x>
      <cdr:y>0.57589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28320" y="2867702"/>
          <a:ext cx="519302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3</xdr:row>
      <xdr:rowOff>161925</xdr:rowOff>
    </xdr:from>
    <xdr:to>
      <xdr:col>25</xdr:col>
      <xdr:colOff>167216</xdr:colOff>
      <xdr:row>33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0.09653</cdr:x>
      <cdr:y>0.61261</cdr:y>
    </cdr:from>
    <cdr:to>
      <cdr:x>0.89051</cdr:x>
      <cdr:y>0.61261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63152" y="3171416"/>
          <a:ext cx="545431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4</xdr:row>
      <xdr:rowOff>0</xdr:rowOff>
    </xdr:from>
    <xdr:to>
      <xdr:col>23</xdr:col>
      <xdr:colOff>601662</xdr:colOff>
      <xdr:row>26</xdr:row>
      <xdr:rowOff>141287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0.08369</cdr:x>
      <cdr:y>0.58658</cdr:y>
    </cdr:from>
    <cdr:to>
      <cdr:x>0.87767</cdr:x>
      <cdr:y>0.58658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08732" y="2379192"/>
          <a:ext cx="4826238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114300</xdr:rowOff>
    </xdr:from>
    <xdr:to>
      <xdr:col>9</xdr:col>
      <xdr:colOff>533401</xdr:colOff>
      <xdr:row>26</xdr:row>
      <xdr:rowOff>116666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0.06334</cdr:x>
      <cdr:y>0.35573</cdr:y>
    </cdr:from>
    <cdr:to>
      <cdr:x>0.85732</cdr:x>
      <cdr:y>0.35573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87003" y="1416021"/>
          <a:ext cx="4851528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0.07344</cdr:x>
      <cdr:y>0.55502</cdr:y>
    </cdr:from>
    <cdr:to>
      <cdr:x>0.86742</cdr:x>
      <cdr:y>0.55502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47488" y="2248107"/>
          <a:ext cx="4837653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34018</xdr:colOff>
      <xdr:row>5</xdr:row>
      <xdr:rowOff>8505</xdr:rowOff>
    </xdr:from>
    <xdr:to>
      <xdr:col>24</xdr:col>
      <xdr:colOff>13834</xdr:colOff>
      <xdr:row>27</xdr:row>
      <xdr:rowOff>155197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0.06478</cdr:x>
      <cdr:y>0.5521</cdr:y>
    </cdr:from>
    <cdr:to>
      <cdr:x>0.85876</cdr:x>
      <cdr:y>0.5521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94866" y="2223220"/>
          <a:ext cx="4839997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24</xdr:col>
      <xdr:colOff>592137</xdr:colOff>
      <xdr:row>25</xdr:row>
      <xdr:rowOff>131762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0.0715</cdr:x>
      <cdr:y>0.52016</cdr:y>
    </cdr:from>
    <cdr:to>
      <cdr:x>0.86548</cdr:x>
      <cdr:y>0.52016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34233" y="2099096"/>
          <a:ext cx="4821773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5</xdr:row>
      <xdr:rowOff>9525</xdr:rowOff>
    </xdr:from>
    <xdr:to>
      <xdr:col>24</xdr:col>
      <xdr:colOff>20637</xdr:colOff>
      <xdr:row>27</xdr:row>
      <xdr:rowOff>160337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0.06434</cdr:x>
      <cdr:y>0.60354</cdr:y>
    </cdr:from>
    <cdr:to>
      <cdr:x>0.85832</cdr:x>
      <cdr:y>0.60354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91081" y="2448009"/>
          <a:ext cx="4826236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63500</xdr:colOff>
      <xdr:row>3</xdr:row>
      <xdr:rowOff>0</xdr:rowOff>
    </xdr:from>
    <xdr:to>
      <xdr:col>24</xdr:col>
      <xdr:colOff>41804</xdr:colOff>
      <xdr:row>25</xdr:row>
      <xdr:rowOff>131762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0.04994</cdr:x>
      <cdr:y>0.59478</cdr:y>
    </cdr:from>
    <cdr:to>
      <cdr:x>0.84392</cdr:x>
      <cdr:y>0.59478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03355" y="2412483"/>
          <a:ext cx="4822876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26958</xdr:colOff>
      <xdr:row>3</xdr:row>
      <xdr:rowOff>169333</xdr:rowOff>
    </xdr:from>
    <xdr:to>
      <xdr:col>24</xdr:col>
      <xdr:colOff>323291</xdr:colOff>
      <xdr:row>29</xdr:row>
      <xdr:rowOff>14975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25</xdr:col>
      <xdr:colOff>20637</xdr:colOff>
      <xdr:row>25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0.07708</cdr:x>
      <cdr:y>0.64165</cdr:y>
    </cdr:from>
    <cdr:to>
      <cdr:x>0.87106</cdr:x>
      <cdr:y>0.64165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89338" y="2788059"/>
          <a:ext cx="5040723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4</xdr:row>
      <xdr:rowOff>9525</xdr:rowOff>
    </xdr:from>
    <xdr:to>
      <xdr:col>23</xdr:col>
      <xdr:colOff>601662</xdr:colOff>
      <xdr:row>26</xdr:row>
      <xdr:rowOff>149754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0.07573</cdr:x>
      <cdr:y>0.62408</cdr:y>
    </cdr:from>
    <cdr:to>
      <cdr:x>0.86971</cdr:x>
      <cdr:y>0.62408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60329" y="2530637"/>
          <a:ext cx="4826237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25</xdr:col>
      <xdr:colOff>20637</xdr:colOff>
      <xdr:row>25</xdr:row>
      <xdr:rowOff>80962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0.0723</cdr:x>
      <cdr:y>0.57821</cdr:y>
    </cdr:from>
    <cdr:to>
      <cdr:x>0.86628</cdr:x>
      <cdr:y>0.57821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39092" y="2278467"/>
          <a:ext cx="482182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5</xdr:row>
      <xdr:rowOff>9525</xdr:rowOff>
    </xdr:from>
    <xdr:to>
      <xdr:col>24</xdr:col>
      <xdr:colOff>1587</xdr:colOff>
      <xdr:row>27</xdr:row>
      <xdr:rowOff>160337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0.07355</cdr:x>
      <cdr:y>0.57516</cdr:y>
    </cdr:from>
    <cdr:to>
      <cdr:x>0.86753</cdr:x>
      <cdr:y>0.57516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47064" y="2332898"/>
          <a:ext cx="4826237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6</xdr:row>
      <xdr:rowOff>38100</xdr:rowOff>
    </xdr:from>
    <xdr:to>
      <xdr:col>24</xdr:col>
      <xdr:colOff>87312</xdr:colOff>
      <xdr:row>28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0.05838</cdr:x>
      <cdr:y>0.54741</cdr:y>
    </cdr:from>
    <cdr:to>
      <cdr:x>0.85236</cdr:x>
      <cdr:y>0.54741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56351" y="2183891"/>
          <a:ext cx="4846319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57945</xdr:colOff>
      <xdr:row>6</xdr:row>
      <xdr:rowOff>95647</xdr:rowOff>
    </xdr:from>
    <xdr:to>
      <xdr:col>24</xdr:col>
      <xdr:colOff>266700</xdr:colOff>
      <xdr:row>26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0.05503</cdr:x>
      <cdr:y>0.57913</cdr:y>
    </cdr:from>
    <cdr:to>
      <cdr:x>0.84901</cdr:x>
      <cdr:y>0.57913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36599" y="2319567"/>
          <a:ext cx="4856487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0.07511</cdr:x>
      <cdr:y>0.52663</cdr:y>
    </cdr:from>
    <cdr:to>
      <cdr:x>0.86909</cdr:x>
      <cdr:y>0.52663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73521" y="1845750"/>
          <a:ext cx="500585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25</xdr:col>
      <xdr:colOff>20637</xdr:colOff>
      <xdr:row>25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0.06503</cdr:x>
      <cdr:y>0.65417</cdr:y>
    </cdr:from>
    <cdr:to>
      <cdr:x>0.85901</cdr:x>
      <cdr:y>0.65417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97787" y="2620113"/>
          <a:ext cx="4856487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24</xdr:col>
      <xdr:colOff>592137</xdr:colOff>
      <xdr:row>24</xdr:row>
      <xdr:rowOff>121179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0.06714</cdr:x>
      <cdr:y>0.57807</cdr:y>
    </cdr:from>
    <cdr:to>
      <cdr:x>0.86112</cdr:x>
      <cdr:y>0.57807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10674" y="2315322"/>
          <a:ext cx="4856488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161744</xdr:rowOff>
    </xdr:from>
    <xdr:to>
      <xdr:col>24</xdr:col>
      <xdr:colOff>20636</xdr:colOff>
      <xdr:row>28</xdr:row>
      <xdr:rowOff>98933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0.06795</cdr:x>
      <cdr:y>0.61316</cdr:y>
    </cdr:from>
    <cdr:to>
      <cdr:x>0.86193</cdr:x>
      <cdr:y>0.61316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15650" y="2455298"/>
          <a:ext cx="4856487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8</xdr:row>
      <xdr:rowOff>152400</xdr:rowOff>
    </xdr:from>
    <xdr:to>
      <xdr:col>29</xdr:col>
      <xdr:colOff>68262</xdr:colOff>
      <xdr:row>31</xdr:row>
      <xdr:rowOff>138112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0.09873</cdr:x>
      <cdr:y>0.38508</cdr:y>
    </cdr:from>
    <cdr:to>
      <cdr:x>0.89271</cdr:x>
      <cdr:y>0.38508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02468" y="1537827"/>
          <a:ext cx="4844852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49610</xdr:colOff>
      <xdr:row>5</xdr:row>
      <xdr:rowOff>79374</xdr:rowOff>
    </xdr:from>
    <xdr:to>
      <xdr:col>24</xdr:col>
      <xdr:colOff>70246</xdr:colOff>
      <xdr:row>28</xdr:row>
      <xdr:rowOff>21827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2</xdr:row>
      <xdr:rowOff>95249</xdr:rowOff>
    </xdr:from>
    <xdr:to>
      <xdr:col>27</xdr:col>
      <xdr:colOff>200025</xdr:colOff>
      <xdr:row>31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0.06137</cdr:x>
      <cdr:y>0.66664</cdr:y>
    </cdr:from>
    <cdr:to>
      <cdr:x>0.85535</cdr:x>
      <cdr:y>0.66664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72676" y="2627223"/>
          <a:ext cx="4821824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552450</xdr:colOff>
      <xdr:row>3</xdr:row>
      <xdr:rowOff>133350</xdr:rowOff>
    </xdr:from>
    <xdr:to>
      <xdr:col>24</xdr:col>
      <xdr:colOff>573087</xdr:colOff>
      <xdr:row>26</xdr:row>
      <xdr:rowOff>52387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0.07509</cdr:x>
      <cdr:y>0.67025</cdr:y>
    </cdr:from>
    <cdr:to>
      <cdr:x>0.86907</cdr:x>
      <cdr:y>0.67025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59284" y="2684512"/>
          <a:ext cx="4856488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1</xdr:row>
      <xdr:rowOff>123825</xdr:rowOff>
    </xdr:from>
    <xdr:to>
      <xdr:col>24</xdr:col>
      <xdr:colOff>115887</xdr:colOff>
      <xdr:row>24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0.04127</cdr:x>
      <cdr:y>0.56614</cdr:y>
    </cdr:from>
    <cdr:to>
      <cdr:x>0.83525</cdr:x>
      <cdr:y>0.56614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53584" y="2309470"/>
          <a:ext cx="487809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32328</xdr:colOff>
      <xdr:row>3</xdr:row>
      <xdr:rowOff>160535</xdr:rowOff>
    </xdr:from>
    <xdr:to>
      <xdr:col>24</xdr:col>
      <xdr:colOff>237153</xdr:colOff>
      <xdr:row>30</xdr:row>
      <xdr:rowOff>135490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0.06671</cdr:x>
      <cdr:y>0.73796</cdr:y>
    </cdr:from>
    <cdr:to>
      <cdr:x>0.86069</cdr:x>
      <cdr:y>0.73796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20309" y="3474979"/>
          <a:ext cx="5002729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42523</xdr:colOff>
      <xdr:row>3</xdr:row>
      <xdr:rowOff>51026</xdr:rowOff>
    </xdr:from>
    <xdr:to>
      <xdr:col>24</xdr:col>
      <xdr:colOff>63160</xdr:colOff>
      <xdr:row>25</xdr:row>
      <xdr:rowOff>130968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0.05713</cdr:x>
      <cdr:y>0.5241</cdr:y>
    </cdr:from>
    <cdr:to>
      <cdr:x>0.85111</cdr:x>
      <cdr:y>0.5241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9455" y="2098609"/>
          <a:ext cx="4856488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247650</xdr:rowOff>
    </xdr:from>
    <xdr:to>
      <xdr:col>12</xdr:col>
      <xdr:colOff>390525</xdr:colOff>
      <xdr:row>26</xdr:row>
      <xdr:rowOff>0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2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2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2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2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3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3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3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3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3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drawing" Target="../drawings/drawing4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drawing" Target="../drawings/drawing4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drawing" Target="../drawings/drawing49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drawing" Target="../drawings/drawing53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drawing" Target="../drawings/drawing5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drawing" Target="../drawings/drawing5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7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drawing" Target="../drawings/drawing6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drawing" Target="../drawings/drawing63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drawing" Target="../drawings/drawing65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drawing" Target="../drawings/drawing67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drawing" Target="../drawings/drawing69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drawing" Target="../drawings/drawing7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drawing" Target="../drawings/drawing73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drawing" Target="../drawings/drawing7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7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drawing" Target="../drawings/drawing77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drawing" Target="../drawings/drawing79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drawing" Target="../drawings/drawing8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drawing" Target="../drawings/drawing83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drawing" Target="../drawings/drawing85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drawing" Target="../drawings/drawing87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5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drawing" Target="../drawings/drawing91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drawing" Target="../drawings/drawing93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drawing" Target="../drawings/drawing9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9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drawing" Target="../drawings/drawing97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drawing" Target="../drawings/drawing99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drawing" Target="../drawings/drawing101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2.vml"/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2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drawing" Target="../drawings/drawing10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zoomScaleNormal="100" workbookViewId="0">
      <selection activeCell="J45" sqref="J45"/>
    </sheetView>
  </sheetViews>
  <sheetFormatPr defaultRowHeight="12.75" x14ac:dyDescent="0.2"/>
  <cols>
    <col min="1" max="16384" width="9.140625" style="101"/>
  </cols>
  <sheetData>
    <row r="1" spans="1:18" ht="18.75" thickBot="1" x14ac:dyDescent="0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R1" s="111"/>
    </row>
    <row r="2" spans="1:18" ht="13.5" thickBot="1" x14ac:dyDescent="0.25">
      <c r="A2" s="28"/>
      <c r="B2" s="16" t="s">
        <v>14</v>
      </c>
      <c r="C2" s="116" t="s">
        <v>73</v>
      </c>
      <c r="D2" s="116"/>
      <c r="L2" s="16" t="s">
        <v>30</v>
      </c>
      <c r="M2" s="80" t="s">
        <v>195</v>
      </c>
      <c r="N2" s="28"/>
    </row>
    <row r="3" spans="1:18" ht="13.5" thickBot="1" x14ac:dyDescent="0.25">
      <c r="A3" s="28"/>
      <c r="L3" s="16" t="s">
        <v>31</v>
      </c>
      <c r="M3" s="22" t="s">
        <v>110</v>
      </c>
      <c r="N3" s="28"/>
    </row>
    <row r="4" spans="1:18" ht="13.5" thickBot="1" x14ac:dyDescent="0.25">
      <c r="A4" s="28"/>
      <c r="C4" s="16" t="s">
        <v>15</v>
      </c>
      <c r="D4" s="17" t="s">
        <v>89</v>
      </c>
      <c r="H4" s="19" t="s">
        <v>23</v>
      </c>
      <c r="L4" s="16" t="s">
        <v>32</v>
      </c>
      <c r="M4" s="30">
        <v>41613</v>
      </c>
      <c r="N4" s="28"/>
    </row>
    <row r="5" spans="1:18" ht="13.5" thickBot="1" x14ac:dyDescent="0.25">
      <c r="A5" s="28"/>
      <c r="C5" s="16" t="s">
        <v>16</v>
      </c>
      <c r="D5" s="80" t="s">
        <v>195</v>
      </c>
      <c r="H5" s="16" t="s">
        <v>24</v>
      </c>
      <c r="I5" s="17" t="s">
        <v>22</v>
      </c>
      <c r="N5" s="28"/>
    </row>
    <row r="6" spans="1:18" ht="13.5" thickBot="1" x14ac:dyDescent="0.25">
      <c r="A6" s="28"/>
      <c r="C6" s="16" t="s">
        <v>17</v>
      </c>
      <c r="D6" s="80" t="s">
        <v>196</v>
      </c>
      <c r="H6" s="16" t="s">
        <v>25</v>
      </c>
      <c r="I6" s="22">
        <v>98</v>
      </c>
      <c r="N6" s="28"/>
    </row>
    <row r="7" spans="1:18" ht="15" thickBot="1" x14ac:dyDescent="0.25">
      <c r="A7" s="28"/>
      <c r="E7" s="16"/>
      <c r="H7" s="20" t="s">
        <v>26</v>
      </c>
      <c r="I7" s="23">
        <v>72</v>
      </c>
      <c r="J7" s="101" t="s">
        <v>61</v>
      </c>
      <c r="K7" s="24" t="s">
        <v>57</v>
      </c>
      <c r="N7" s="28"/>
    </row>
    <row r="8" spans="1:18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110"/>
      <c r="H8" s="21" t="s">
        <v>27</v>
      </c>
      <c r="I8" s="22">
        <v>5.9119999999999999</v>
      </c>
      <c r="J8" s="101" t="s">
        <v>60</v>
      </c>
      <c r="K8" s="101" t="s">
        <v>55</v>
      </c>
      <c r="N8" s="28"/>
    </row>
    <row r="9" spans="1:18" ht="13.5" thickBot="1" x14ac:dyDescent="0.25">
      <c r="A9" s="28"/>
      <c r="B9" s="123" t="s">
        <v>20</v>
      </c>
      <c r="C9" s="123"/>
      <c r="D9" s="123"/>
      <c r="E9" s="123"/>
      <c r="F9" s="32">
        <f>E39-F10+F11</f>
        <v>17.100000000000001</v>
      </c>
      <c r="G9" s="110" t="s">
        <v>59</v>
      </c>
      <c r="H9" s="21" t="s">
        <v>28</v>
      </c>
      <c r="I9" s="22">
        <v>15.212</v>
      </c>
      <c r="J9" s="101" t="s">
        <v>60</v>
      </c>
      <c r="K9" s="24" t="s">
        <v>58</v>
      </c>
      <c r="N9" s="28"/>
    </row>
    <row r="10" spans="1:18" ht="13.5" thickBot="1" x14ac:dyDescent="0.25">
      <c r="A10" s="28"/>
      <c r="B10" s="122" t="s">
        <v>148</v>
      </c>
      <c r="C10" s="123"/>
      <c r="D10" s="123"/>
      <c r="E10" s="123"/>
      <c r="F10" s="31">
        <v>6.25</v>
      </c>
      <c r="G10" s="110" t="s">
        <v>59</v>
      </c>
      <c r="H10" s="20" t="s">
        <v>29</v>
      </c>
      <c r="I10" s="22">
        <v>0.8</v>
      </c>
      <c r="J10" s="101" t="s">
        <v>39</v>
      </c>
      <c r="K10" s="101" t="s">
        <v>56</v>
      </c>
      <c r="N10" s="28"/>
    </row>
    <row r="11" spans="1:18" ht="13.5" thickBot="1" x14ac:dyDescent="0.25">
      <c r="A11" s="28"/>
      <c r="B11" s="117" t="s">
        <v>146</v>
      </c>
      <c r="C11" s="118"/>
      <c r="D11" s="118"/>
      <c r="E11" s="118"/>
      <c r="F11" s="94">
        <v>2</v>
      </c>
      <c r="G11" s="110"/>
      <c r="N11" s="28"/>
    </row>
    <row r="12" spans="1:18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8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8" x14ac:dyDescent="0.2">
      <c r="A14" s="28"/>
      <c r="B14" s="41" t="s">
        <v>38</v>
      </c>
      <c r="C14" s="103" t="s">
        <v>40</v>
      </c>
      <c r="D14" s="103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8" x14ac:dyDescent="0.2">
      <c r="A15" s="28"/>
      <c r="B15" s="43">
        <v>0.25</v>
      </c>
      <c r="C15" s="79">
        <v>1015.2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10.938292025718326</v>
      </c>
      <c r="I15" s="139"/>
      <c r="J15" s="140">
        <f>F$8/(F$8-1)*1000/F$9*(C15-D15)/10</f>
        <v>104.024767801858</v>
      </c>
      <c r="K15" s="141"/>
      <c r="L15" s="142">
        <f>(((30*F15)/(F$8-1))*(H15/B15))^0.5</f>
        <v>8.5842114639803527E-2</v>
      </c>
      <c r="M15" s="143"/>
      <c r="N15" s="28"/>
    </row>
    <row r="16" spans="1:18" x14ac:dyDescent="0.2">
      <c r="A16" s="28"/>
      <c r="B16" s="43">
        <v>0.5</v>
      </c>
      <c r="C16" s="79">
        <v>1014.9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11.018328308833356</v>
      </c>
      <c r="I16" s="147"/>
      <c r="J16" s="140">
        <f t="shared" ref="J16:J25" si="2">F$8/(F$8-1)*1000/F$9*(C16-D16)/10</f>
        <v>101.23839009287903</v>
      </c>
      <c r="K16" s="148"/>
      <c r="L16" s="143">
        <f t="shared" ref="L16:L25" si="3">(((30*F16)/(F$8-1))*(H16/B16))^0.5</f>
        <v>6.0921208117125578E-2</v>
      </c>
      <c r="M16" s="149"/>
      <c r="N16" s="28"/>
    </row>
    <row r="17" spans="1:14" x14ac:dyDescent="0.2">
      <c r="A17" s="28"/>
      <c r="B17" s="43">
        <v>1</v>
      </c>
      <c r="C17" s="79">
        <v>1014.8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11.0450070698717</v>
      </c>
      <c r="I17" s="147"/>
      <c r="J17" s="140">
        <f t="shared" si="2"/>
        <v>100.30959752321938</v>
      </c>
      <c r="K17" s="148"/>
      <c r="L17" s="143">
        <f t="shared" si="3"/>
        <v>4.3129920146158247E-2</v>
      </c>
      <c r="M17" s="149"/>
      <c r="N17" s="28"/>
    </row>
    <row r="18" spans="1:14" x14ac:dyDescent="0.2">
      <c r="A18" s="28"/>
      <c r="B18" s="43">
        <v>2</v>
      </c>
      <c r="C18" s="79">
        <v>1014.7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11.071685830910013</v>
      </c>
      <c r="I18" s="139"/>
      <c r="J18" s="140">
        <f>F$8/(F$8-1)*1000/F$9*(C18-D18)/10</f>
        <v>99.380804953560784</v>
      </c>
      <c r="K18" s="141"/>
      <c r="L18" s="142">
        <f>(((30*F18)/(F$8-1))*(H18/B18))^0.5</f>
        <v>3.053426947220865E-2</v>
      </c>
      <c r="M18" s="143"/>
      <c r="N18" s="28"/>
    </row>
    <row r="19" spans="1:14" x14ac:dyDescent="0.2">
      <c r="A19" s="28"/>
      <c r="B19" s="43">
        <v>4</v>
      </c>
      <c r="C19" s="79">
        <v>1014.8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11.0450070698717</v>
      </c>
      <c r="I19" s="139"/>
      <c r="J19" s="140">
        <f t="shared" si="2"/>
        <v>100.30959752321938</v>
      </c>
      <c r="K19" s="141"/>
      <c r="L19" s="142">
        <f t="shared" si="3"/>
        <v>2.1564960073079124E-2</v>
      </c>
      <c r="M19" s="143"/>
      <c r="N19" s="28"/>
    </row>
    <row r="20" spans="1:14" x14ac:dyDescent="0.2">
      <c r="A20" s="28"/>
      <c r="B20" s="43">
        <v>8</v>
      </c>
      <c r="C20" s="79">
        <v>1014.5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11.125043352986699</v>
      </c>
      <c r="I20" s="139"/>
      <c r="J20" s="150">
        <f t="shared" si="2"/>
        <v>97.523219814241472</v>
      </c>
      <c r="K20" s="145"/>
      <c r="L20" s="142">
        <f t="shared" si="3"/>
        <v>1.5303878795834544E-2</v>
      </c>
      <c r="M20" s="143"/>
      <c r="N20" s="28"/>
    </row>
    <row r="21" spans="1:14" x14ac:dyDescent="0.2">
      <c r="A21" s="28"/>
      <c r="B21" s="43">
        <v>16</v>
      </c>
      <c r="C21" s="79">
        <v>1014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11.258437158178387</v>
      </c>
      <c r="I21" s="139"/>
      <c r="J21" s="150">
        <f t="shared" si="2"/>
        <v>92.879256965944265</v>
      </c>
      <c r="K21" s="145"/>
      <c r="L21" s="142">
        <f t="shared" si="3"/>
        <v>1.088616011423842E-2</v>
      </c>
      <c r="M21" s="143"/>
      <c r="N21" s="28"/>
    </row>
    <row r="22" spans="1:14" x14ac:dyDescent="0.2">
      <c r="A22" s="28"/>
      <c r="B22" s="43">
        <v>32</v>
      </c>
      <c r="C22" s="79">
        <v>1013.8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11.311794680255073</v>
      </c>
      <c r="I22" s="139"/>
      <c r="J22" s="150">
        <f t="shared" si="2"/>
        <v>91.021671826624953</v>
      </c>
      <c r="K22" s="145"/>
      <c r="L22" s="142">
        <f>(((30*F22)/(F$8-1))*(H22/B22))^0.5</f>
        <v>7.7158970187027149E-3</v>
      </c>
      <c r="M22" s="143"/>
      <c r="N22" s="28"/>
    </row>
    <row r="23" spans="1:14" x14ac:dyDescent="0.2">
      <c r="A23" s="28"/>
      <c r="B23" s="43">
        <v>64</v>
      </c>
      <c r="C23" s="79">
        <v>1012.9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11.551903529600104</v>
      </c>
      <c r="I23" s="139"/>
      <c r="J23" s="150">
        <f t="shared" si="2"/>
        <v>82.662538699690188</v>
      </c>
      <c r="K23" s="145"/>
      <c r="L23" s="142">
        <f t="shared" si="3"/>
        <v>5.5135643119428607E-3</v>
      </c>
      <c r="M23" s="143"/>
      <c r="N23" s="28"/>
    </row>
    <row r="24" spans="1:14" x14ac:dyDescent="0.2">
      <c r="A24" s="28"/>
      <c r="B24" s="43">
        <v>128</v>
      </c>
      <c r="C24" s="79">
        <v>1012.2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11.738654856868447</v>
      </c>
      <c r="I24" s="139"/>
      <c r="J24" s="150">
        <f t="shared" si="2"/>
        <v>76.160990712074721</v>
      </c>
      <c r="K24" s="145"/>
      <c r="L24" s="142">
        <f t="shared" si="3"/>
        <v>3.9300659376684333E-3</v>
      </c>
      <c r="M24" s="143"/>
      <c r="N24" s="28"/>
    </row>
    <row r="25" spans="1:14" x14ac:dyDescent="0.2">
      <c r="A25" s="28"/>
      <c r="B25" s="43">
        <v>256</v>
      </c>
      <c r="C25" s="79">
        <v>1012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11.792012378945135</v>
      </c>
      <c r="I25" s="139"/>
      <c r="J25" s="150">
        <f t="shared" si="2"/>
        <v>74.303405572755409</v>
      </c>
      <c r="K25" s="145"/>
      <c r="L25" s="142">
        <f t="shared" si="3"/>
        <v>2.7852849693634218E-3</v>
      </c>
      <c r="M25" s="143"/>
      <c r="N25" s="28"/>
    </row>
    <row r="26" spans="1:14" x14ac:dyDescent="0.2">
      <c r="A26" s="28"/>
      <c r="B26" s="43">
        <v>725</v>
      </c>
      <c r="C26" s="79">
        <v>1010.9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12.085478750366851</v>
      </c>
      <c r="I26" s="139"/>
      <c r="J26" s="150">
        <f>F$8/(F$8-1)*1000/F$9*(C26-D26)/10</f>
        <v>64.086687306501332</v>
      </c>
      <c r="K26" s="145"/>
      <c r="L26" s="142">
        <f>(((30*F26)/(F$8-1))*(H26/B26))^0.5</f>
        <v>1.6755545876667203E-3</v>
      </c>
      <c r="M26" s="143"/>
      <c r="N26" s="28"/>
    </row>
    <row r="27" spans="1:14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4" x14ac:dyDescent="0.2">
      <c r="A28" s="28"/>
      <c r="B28" s="43"/>
      <c r="C28" s="79" t="s">
        <v>4</v>
      </c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x14ac:dyDescent="0.2">
      <c r="A33" s="28"/>
      <c r="B33" s="36" t="s">
        <v>62</v>
      </c>
      <c r="C33" s="162" t="s">
        <v>63</v>
      </c>
      <c r="D33" s="162"/>
      <c r="E33" s="102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4" x14ac:dyDescent="0.2">
      <c r="A34" s="28"/>
      <c r="B34" s="157" t="s">
        <v>65</v>
      </c>
      <c r="C34" s="157"/>
      <c r="D34" s="158"/>
      <c r="E34" s="38">
        <v>0.43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</row>
    <row r="35" spans="1:14" x14ac:dyDescent="0.2">
      <c r="A35" s="28"/>
      <c r="B35" s="157" t="s">
        <v>67</v>
      </c>
      <c r="C35" s="157"/>
      <c r="D35" s="158"/>
      <c r="E35" s="39">
        <f>100*(E34/(F9+E34))</f>
        <v>2.452937820878494</v>
      </c>
      <c r="F35" s="28"/>
      <c r="G35" s="28"/>
      <c r="H35" s="28"/>
      <c r="I35" s="28"/>
      <c r="J35" s="159">
        <v>67.7</v>
      </c>
      <c r="K35" s="160"/>
      <c r="L35" s="161">
        <v>2E-3</v>
      </c>
      <c r="M35" s="123"/>
      <c r="N35" s="28"/>
    </row>
    <row r="36" spans="1:14" x14ac:dyDescent="0.2">
      <c r="A36" s="28"/>
      <c r="B36" s="157" t="s">
        <v>68</v>
      </c>
      <c r="C36" s="165"/>
      <c r="D36" s="165"/>
      <c r="E36" s="39">
        <f>100-E35</f>
        <v>97.547062179121511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3.5" thickBot="1" x14ac:dyDescent="0.25">
      <c r="A38" s="28"/>
      <c r="C38" s="16" t="s">
        <v>52</v>
      </c>
      <c r="D38" s="166" t="s">
        <v>217</v>
      </c>
      <c r="E38" s="167"/>
      <c r="F38" s="167"/>
      <c r="G38" s="167"/>
      <c r="H38" s="167"/>
      <c r="I38" s="167"/>
      <c r="J38" s="167"/>
      <c r="K38" s="167"/>
      <c r="L38" s="167"/>
      <c r="M38" s="167"/>
      <c r="N38" s="28"/>
    </row>
    <row r="39" spans="1:14" ht="13.5" thickTop="1" x14ac:dyDescent="0.2">
      <c r="A39" s="28"/>
      <c r="D39" s="93" t="s">
        <v>149</v>
      </c>
      <c r="E39" s="93">
        <v>21.35</v>
      </c>
      <c r="F39" s="93" t="s">
        <v>59</v>
      </c>
      <c r="G39" s="88"/>
      <c r="H39" s="88"/>
      <c r="I39" s="88"/>
      <c r="J39" s="88"/>
      <c r="K39" s="154" t="s">
        <v>183</v>
      </c>
      <c r="L39" s="155"/>
      <c r="M39" s="156"/>
      <c r="N39" s="28"/>
    </row>
    <row r="40" spans="1:14" x14ac:dyDescent="0.2">
      <c r="A40" s="28"/>
      <c r="K40" s="107" t="s">
        <v>184</v>
      </c>
      <c r="L40" s="108" t="s">
        <v>185</v>
      </c>
      <c r="M40" s="109" t="s">
        <v>186</v>
      </c>
      <c r="N40" s="28"/>
    </row>
    <row r="41" spans="1:14" ht="13.5" thickBot="1" x14ac:dyDescent="0.25">
      <c r="A41" s="28"/>
      <c r="K41" s="104">
        <f>E35</f>
        <v>2.452937820878494</v>
      </c>
      <c r="L41" s="105">
        <f>100-(K41+M41)</f>
        <v>31.507701083856247</v>
      </c>
      <c r="M41" s="106">
        <f>J35*(E36/100)</f>
        <v>66.039361095265264</v>
      </c>
      <c r="N41" s="28"/>
    </row>
    <row r="42" spans="1:14" ht="13.5" thickTop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F29:G29"/>
    <mergeCell ref="H29:I29"/>
    <mergeCell ref="J29:K29"/>
    <mergeCell ref="L29:M29"/>
    <mergeCell ref="F30:G30"/>
    <mergeCell ref="H30:I30"/>
    <mergeCell ref="J30:K30"/>
    <mergeCell ref="L30:M30"/>
    <mergeCell ref="K39:M39"/>
    <mergeCell ref="B35:D35"/>
    <mergeCell ref="J35:K35"/>
    <mergeCell ref="L35:M35"/>
    <mergeCell ref="F31:G31"/>
    <mergeCell ref="H31:I31"/>
    <mergeCell ref="J31:K31"/>
    <mergeCell ref="L31:M31"/>
    <mergeCell ref="C33:D33"/>
    <mergeCell ref="G33:J33"/>
    <mergeCell ref="B36:D36"/>
    <mergeCell ref="D38:M38"/>
    <mergeCell ref="B34:D34"/>
    <mergeCell ref="J34:K34"/>
    <mergeCell ref="L34:M34"/>
    <mergeCell ref="H27:I27"/>
    <mergeCell ref="J27:K27"/>
    <mergeCell ref="L27:M27"/>
    <mergeCell ref="F28:G28"/>
    <mergeCell ref="H28:I28"/>
    <mergeCell ref="J28:K28"/>
    <mergeCell ref="L28:M28"/>
    <mergeCell ref="F27:G27"/>
    <mergeCell ref="F25:G25"/>
    <mergeCell ref="H25:I25"/>
    <mergeCell ref="J25:K25"/>
    <mergeCell ref="L25:M25"/>
    <mergeCell ref="F26:G26"/>
    <mergeCell ref="H26:I26"/>
    <mergeCell ref="J26:K26"/>
    <mergeCell ref="L26:M26"/>
    <mergeCell ref="F23:G23"/>
    <mergeCell ref="H23:I23"/>
    <mergeCell ref="J23:K23"/>
    <mergeCell ref="L23:M23"/>
    <mergeCell ref="F24:G24"/>
    <mergeCell ref="H24:I24"/>
    <mergeCell ref="J24:K24"/>
    <mergeCell ref="L24:M24"/>
    <mergeCell ref="F21:G21"/>
    <mergeCell ref="H21:I21"/>
    <mergeCell ref="J21:K21"/>
    <mergeCell ref="L21:M21"/>
    <mergeCell ref="F22:G22"/>
    <mergeCell ref="H22:I22"/>
    <mergeCell ref="J22:K22"/>
    <mergeCell ref="L22:M22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A1:N1"/>
    <mergeCell ref="C2:D2"/>
    <mergeCell ref="B11:E11"/>
    <mergeCell ref="B12:E12"/>
    <mergeCell ref="F12:I12"/>
    <mergeCell ref="J12:M12"/>
    <mergeCell ref="B10:E10"/>
    <mergeCell ref="B8:E8"/>
    <mergeCell ref="B9:E9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zoomScale="106" zoomScaleNormal="106" workbookViewId="0">
      <selection activeCell="H36" sqref="H36"/>
    </sheetView>
  </sheetViews>
  <sheetFormatPr defaultRowHeight="12.75" x14ac:dyDescent="0.2"/>
  <sheetData>
    <row r="1" spans="1:16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ht="13.5" thickBot="1" x14ac:dyDescent="0.25">
      <c r="A2" s="28"/>
      <c r="B2" s="16" t="s">
        <v>14</v>
      </c>
      <c r="C2" s="116" t="s">
        <v>73</v>
      </c>
      <c r="D2" s="116"/>
      <c r="E2" s="82"/>
      <c r="F2" s="82"/>
      <c r="G2" s="82"/>
      <c r="H2" s="82"/>
      <c r="I2" s="82"/>
      <c r="J2" s="82"/>
      <c r="K2" s="82"/>
      <c r="L2" s="16" t="s">
        <v>30</v>
      </c>
      <c r="M2" s="81" t="s">
        <v>139</v>
      </c>
      <c r="N2" s="28"/>
      <c r="P2" s="111"/>
    </row>
    <row r="3" spans="1:16" ht="13.5" thickBot="1" x14ac:dyDescent="0.25">
      <c r="A3" s="28"/>
      <c r="B3" s="82"/>
      <c r="C3" s="82"/>
      <c r="D3" s="82"/>
      <c r="E3" s="82"/>
      <c r="F3" s="82"/>
      <c r="G3" s="82"/>
      <c r="H3" s="82"/>
      <c r="I3" s="82"/>
      <c r="J3" s="82"/>
      <c r="K3" s="82"/>
      <c r="L3" s="16" t="s">
        <v>31</v>
      </c>
      <c r="M3" s="22" t="s">
        <v>110</v>
      </c>
      <c r="N3" s="28"/>
    </row>
    <row r="4" spans="1:16" ht="13.5" thickBot="1" x14ac:dyDescent="0.25">
      <c r="A4" s="28"/>
      <c r="B4" s="82"/>
      <c r="C4" s="16" t="s">
        <v>15</v>
      </c>
      <c r="D4" s="17" t="s">
        <v>89</v>
      </c>
      <c r="E4" s="82"/>
      <c r="F4" s="82"/>
      <c r="G4" s="82"/>
      <c r="H4" s="19" t="s">
        <v>23</v>
      </c>
      <c r="I4" s="82"/>
      <c r="J4" s="82"/>
      <c r="K4" s="82"/>
      <c r="L4" s="16" t="s">
        <v>32</v>
      </c>
      <c r="M4" s="30">
        <v>41613</v>
      </c>
      <c r="N4" s="28"/>
    </row>
    <row r="5" spans="1:16" ht="13.5" thickBot="1" x14ac:dyDescent="0.25">
      <c r="A5" s="28"/>
      <c r="B5" s="82"/>
      <c r="C5" s="16" t="s">
        <v>16</v>
      </c>
      <c r="D5" s="80" t="s">
        <v>139</v>
      </c>
      <c r="E5" s="82"/>
      <c r="F5" s="82"/>
      <c r="G5" s="82"/>
      <c r="H5" s="16" t="s">
        <v>24</v>
      </c>
      <c r="I5" s="17" t="s">
        <v>22</v>
      </c>
      <c r="J5" s="82"/>
      <c r="K5" s="82"/>
      <c r="L5" s="82"/>
      <c r="M5" s="82"/>
      <c r="N5" s="28"/>
    </row>
    <row r="6" spans="1:16" ht="13.5" thickBot="1" x14ac:dyDescent="0.25">
      <c r="A6" s="28"/>
      <c r="B6" s="82"/>
      <c r="C6" s="16" t="s">
        <v>17</v>
      </c>
      <c r="D6" s="80" t="s">
        <v>231</v>
      </c>
      <c r="E6" s="82"/>
      <c r="F6" s="82"/>
      <c r="G6" s="82"/>
      <c r="H6" s="16" t="s">
        <v>25</v>
      </c>
      <c r="I6" s="22">
        <v>98</v>
      </c>
      <c r="J6" s="82"/>
      <c r="K6" s="82"/>
      <c r="L6" s="82"/>
      <c r="M6" s="82"/>
      <c r="N6" s="28"/>
    </row>
    <row r="7" spans="1:16" ht="15" thickBot="1" x14ac:dyDescent="0.25">
      <c r="A7" s="28"/>
      <c r="B7" s="82"/>
      <c r="C7" s="82"/>
      <c r="D7" s="82"/>
      <c r="E7" s="16"/>
      <c r="F7" s="82"/>
      <c r="G7" s="82"/>
      <c r="H7" s="20" t="s">
        <v>26</v>
      </c>
      <c r="I7" s="23">
        <v>72</v>
      </c>
      <c r="J7" s="82" t="s">
        <v>61</v>
      </c>
      <c r="K7" s="24" t="s">
        <v>57</v>
      </c>
      <c r="L7" s="82"/>
      <c r="M7" s="82"/>
      <c r="N7" s="28"/>
    </row>
    <row r="8" spans="1:16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2"/>
      <c r="H8" s="21" t="s">
        <v>27</v>
      </c>
      <c r="I8" s="22">
        <v>5.9119999999999999</v>
      </c>
      <c r="J8" s="82" t="s">
        <v>60</v>
      </c>
      <c r="K8" s="82" t="s">
        <v>55</v>
      </c>
      <c r="L8" s="82"/>
      <c r="M8" s="82"/>
      <c r="N8" s="28"/>
    </row>
    <row r="9" spans="1:16" ht="13.5" thickBot="1" x14ac:dyDescent="0.25">
      <c r="A9" s="28"/>
      <c r="B9" s="123" t="s">
        <v>20</v>
      </c>
      <c r="C9" s="123"/>
      <c r="D9" s="123"/>
      <c r="E9" s="123"/>
      <c r="F9" s="32">
        <f>E39-(F10)+(F11)</f>
        <v>30.380000000000003</v>
      </c>
      <c r="G9" s="82" t="s">
        <v>59</v>
      </c>
      <c r="H9" s="21" t="s">
        <v>28</v>
      </c>
      <c r="I9" s="22">
        <v>15.212</v>
      </c>
      <c r="J9" s="82" t="s">
        <v>60</v>
      </c>
      <c r="K9" s="24" t="s">
        <v>58</v>
      </c>
      <c r="L9" s="82"/>
      <c r="M9" s="82"/>
      <c r="N9" s="28"/>
    </row>
    <row r="10" spans="1:16" ht="13.5" thickBot="1" x14ac:dyDescent="0.25">
      <c r="A10" s="28"/>
      <c r="B10" s="122" t="s">
        <v>148</v>
      </c>
      <c r="C10" s="123"/>
      <c r="D10" s="123"/>
      <c r="E10" s="123"/>
      <c r="F10" s="31">
        <v>6.25</v>
      </c>
      <c r="G10" s="82" t="s">
        <v>59</v>
      </c>
      <c r="H10" s="20" t="s">
        <v>29</v>
      </c>
      <c r="I10" s="22">
        <v>0.8</v>
      </c>
      <c r="J10" s="82" t="s">
        <v>39</v>
      </c>
      <c r="K10" s="82" t="s">
        <v>56</v>
      </c>
      <c r="L10" s="82"/>
      <c r="M10" s="82"/>
      <c r="N10" s="28"/>
    </row>
    <row r="11" spans="1:16" ht="13.5" thickBot="1" x14ac:dyDescent="0.25">
      <c r="A11" s="28"/>
      <c r="B11" s="117" t="s">
        <v>145</v>
      </c>
      <c r="C11" s="118"/>
      <c r="D11" s="118"/>
      <c r="E11" s="118"/>
      <c r="F11" s="92">
        <v>2</v>
      </c>
      <c r="G11" s="24" t="s">
        <v>59</v>
      </c>
      <c r="H11" s="82"/>
      <c r="I11" s="82"/>
      <c r="J11" s="82"/>
      <c r="K11" s="82"/>
      <c r="L11" s="82"/>
      <c r="M11" s="82"/>
      <c r="N11" s="28"/>
    </row>
    <row r="12" spans="1:16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6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6" x14ac:dyDescent="0.2">
      <c r="A14" s="28"/>
      <c r="B14" s="41" t="s">
        <v>38</v>
      </c>
      <c r="C14" s="84" t="s">
        <v>40</v>
      </c>
      <c r="D14" s="84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6" x14ac:dyDescent="0.2">
      <c r="A15" s="28"/>
      <c r="B15" s="43">
        <v>0.25</v>
      </c>
      <c r="C15" s="79">
        <v>1024.0999999999999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8.5638822933063352</v>
      </c>
      <c r="I15" s="139"/>
      <c r="J15" s="140">
        <f>F$8/(F$8-1)*1000/F$9*(C15-D15)/10</f>
        <v>105.08074197420856</v>
      </c>
      <c r="K15" s="141"/>
      <c r="L15" s="142">
        <f>(((30*F15)/(F$8-1))*(H15/B15))^0.5</f>
        <v>7.5955809285246423E-2</v>
      </c>
      <c r="M15" s="143"/>
      <c r="N15" s="28"/>
    </row>
    <row r="16" spans="1:16" x14ac:dyDescent="0.2">
      <c r="A16" s="28"/>
      <c r="B16" s="43">
        <v>0.5</v>
      </c>
      <c r="C16" s="79">
        <v>1023.6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8.6972760984979622</v>
      </c>
      <c r="I16" s="147"/>
      <c r="J16" s="140">
        <f t="shared" ref="J16:J25" si="2">F$8/(F$8-1)*1000/F$9*(C16-D16)/10</f>
        <v>102.46679316888056</v>
      </c>
      <c r="K16" s="148"/>
      <c r="L16" s="143">
        <f t="shared" ref="L16:L25" si="3">(((30*F16)/(F$8-1))*(H16/B16))^0.5</f>
        <v>5.4125544874648324E-2</v>
      </c>
      <c r="M16" s="149"/>
      <c r="N16" s="28"/>
    </row>
    <row r="17" spans="1:14" x14ac:dyDescent="0.2">
      <c r="A17" s="28"/>
      <c r="B17" s="43">
        <v>1</v>
      </c>
      <c r="C17" s="79">
        <v>1023.2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8.803991142651336</v>
      </c>
      <c r="I17" s="147"/>
      <c r="J17" s="140">
        <f t="shared" si="2"/>
        <v>100.37563412461782</v>
      </c>
      <c r="K17" s="148"/>
      <c r="L17" s="143">
        <f t="shared" si="3"/>
        <v>3.850662481112152E-2</v>
      </c>
      <c r="M17" s="149"/>
      <c r="N17" s="28"/>
    </row>
    <row r="18" spans="1:14" x14ac:dyDescent="0.2">
      <c r="A18" s="28"/>
      <c r="B18" s="43">
        <v>2</v>
      </c>
      <c r="C18" s="79">
        <v>1022.9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8.8840274257663658</v>
      </c>
      <c r="I18" s="139"/>
      <c r="J18" s="140">
        <f>F$8/(F$8-1)*1000/F$9*(C18-D18)/10</f>
        <v>98.807264841420306</v>
      </c>
      <c r="K18" s="141"/>
      <c r="L18" s="142">
        <f>(((30*F18)/(F$8-1))*(H18/B18))^0.5</f>
        <v>2.7351780491507775E-2</v>
      </c>
      <c r="M18" s="143"/>
      <c r="N18" s="28"/>
    </row>
    <row r="19" spans="1:14" x14ac:dyDescent="0.2">
      <c r="A19" s="28"/>
      <c r="B19" s="43">
        <v>4</v>
      </c>
      <c r="C19" s="79">
        <v>1022.6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8.9640637088813655</v>
      </c>
      <c r="I19" s="139"/>
      <c r="J19" s="140">
        <f t="shared" si="2"/>
        <v>97.23889555822339</v>
      </c>
      <c r="K19" s="141"/>
      <c r="L19" s="142">
        <f t="shared" si="3"/>
        <v>1.9427554078408949E-2</v>
      </c>
      <c r="M19" s="143"/>
      <c r="N19" s="28"/>
    </row>
    <row r="20" spans="1:14" x14ac:dyDescent="0.2">
      <c r="A20" s="28"/>
      <c r="B20" s="43">
        <v>12</v>
      </c>
      <c r="C20" s="79">
        <v>1021.2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9.3375663634180821</v>
      </c>
      <c r="I20" s="139"/>
      <c r="J20" s="150">
        <f t="shared" si="2"/>
        <v>89.919838903303486</v>
      </c>
      <c r="K20" s="145"/>
      <c r="L20" s="142">
        <f t="shared" si="3"/>
        <v>1.1447796025592774E-2</v>
      </c>
      <c r="M20" s="143"/>
      <c r="N20" s="28"/>
    </row>
    <row r="21" spans="1:14" x14ac:dyDescent="0.2">
      <c r="A21" s="28"/>
      <c r="B21" s="43">
        <v>20</v>
      </c>
      <c r="C21" s="79">
        <v>1020.5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9.5243176906864573</v>
      </c>
      <c r="I21" s="139"/>
      <c r="J21" s="150">
        <f t="shared" si="2"/>
        <v>86.260310575843235</v>
      </c>
      <c r="K21" s="145"/>
      <c r="L21" s="142">
        <f t="shared" si="3"/>
        <v>8.9556599261176543E-3</v>
      </c>
      <c r="M21" s="143"/>
      <c r="N21" s="28"/>
    </row>
    <row r="22" spans="1:14" x14ac:dyDescent="0.2">
      <c r="A22" s="28"/>
      <c r="B22" s="43">
        <v>36</v>
      </c>
      <c r="C22" s="79">
        <v>1019.5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9.7911053010698303</v>
      </c>
      <c r="I22" s="139"/>
      <c r="J22" s="150">
        <f t="shared" si="2"/>
        <v>81.032412965186069</v>
      </c>
      <c r="K22" s="145"/>
      <c r="L22" s="142">
        <f>(((30*F22)/(F$8-1))*(H22/B22))^0.5</f>
        <v>6.7679986786974592E-3</v>
      </c>
      <c r="M22" s="143"/>
      <c r="N22" s="28"/>
    </row>
    <row r="23" spans="1:14" x14ac:dyDescent="0.2">
      <c r="A23" s="28"/>
      <c r="B23" s="43">
        <v>68</v>
      </c>
      <c r="C23" s="79">
        <v>1018.8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9.9778566283382037</v>
      </c>
      <c r="I23" s="139"/>
      <c r="J23" s="150">
        <f t="shared" si="2"/>
        <v>77.372884637725818</v>
      </c>
      <c r="K23" s="145"/>
      <c r="L23" s="142">
        <f t="shared" si="3"/>
        <v>4.9711838870710378E-3</v>
      </c>
      <c r="M23" s="143"/>
      <c r="N23" s="28"/>
    </row>
    <row r="24" spans="1:14" x14ac:dyDescent="0.2">
      <c r="A24" s="28"/>
      <c r="B24" s="43">
        <v>128</v>
      </c>
      <c r="C24" s="79">
        <v>1017.9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10.217965477683235</v>
      </c>
      <c r="I24" s="139"/>
      <c r="J24" s="150">
        <f t="shared" si="2"/>
        <v>72.667776788134489</v>
      </c>
      <c r="K24" s="145"/>
      <c r="L24" s="142">
        <f t="shared" si="3"/>
        <v>3.6666789528696214E-3</v>
      </c>
      <c r="M24" s="143"/>
      <c r="N24" s="28"/>
    </row>
    <row r="25" spans="1:14" x14ac:dyDescent="0.2">
      <c r="A25" s="28"/>
      <c r="B25" s="43">
        <v>256</v>
      </c>
      <c r="C25" s="79">
        <v>1016.5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10.591468132219951</v>
      </c>
      <c r="I25" s="139"/>
      <c r="J25" s="150">
        <f t="shared" si="2"/>
        <v>65.34872013321457</v>
      </c>
      <c r="K25" s="145"/>
      <c r="L25" s="142">
        <f t="shared" si="3"/>
        <v>2.6396950269236092E-3</v>
      </c>
      <c r="M25" s="143"/>
      <c r="N25" s="28"/>
    </row>
    <row r="26" spans="1:14" x14ac:dyDescent="0.2">
      <c r="A26" s="28"/>
      <c r="B26" s="43">
        <v>577</v>
      </c>
      <c r="C26" s="79">
        <v>1015.5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10.858255742603326</v>
      </c>
      <c r="I26" s="139"/>
      <c r="J26" s="150">
        <f>F$8/(F$8-1)*1000/F$9*(C26-D26)/10</f>
        <v>60.120822522557397</v>
      </c>
      <c r="K26" s="145"/>
      <c r="L26" s="142">
        <f>(((30*F26)/(F$8-1))*(H26/B26))^0.5</f>
        <v>1.7802778217221166E-3</v>
      </c>
      <c r="M26" s="143"/>
      <c r="N26" s="28"/>
    </row>
    <row r="27" spans="1:14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4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83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7" ht="13.5" thickTop="1" x14ac:dyDescent="0.2">
      <c r="A34" s="28"/>
      <c r="B34" s="157" t="s">
        <v>65</v>
      </c>
      <c r="C34" s="157"/>
      <c r="D34" s="158"/>
      <c r="E34" s="38">
        <v>0.53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1.7146554513102554</v>
      </c>
      <c r="F35" s="28"/>
      <c r="G35" s="28"/>
      <c r="H35" s="28"/>
      <c r="I35" s="28"/>
      <c r="J35" s="159">
        <v>61.6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98.28534454868975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1.7146554513102554</v>
      </c>
      <c r="P36" s="105">
        <f>100-(O36+Q36)</f>
        <v>37.74157230669686</v>
      </c>
      <c r="Q36" s="106">
        <f>J35*(E36/100)</f>
        <v>60.543772241992883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82"/>
      <c r="C38" s="16" t="s">
        <v>52</v>
      </c>
      <c r="D38" s="117" t="s">
        <v>164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B39" s="82"/>
      <c r="C39" s="82"/>
      <c r="D39" s="82" t="s">
        <v>124</v>
      </c>
      <c r="E39" s="82">
        <v>34.630000000000003</v>
      </c>
      <c r="F39" s="24" t="s">
        <v>59</v>
      </c>
      <c r="G39" s="82"/>
      <c r="H39" s="82"/>
      <c r="I39" s="82"/>
      <c r="J39" s="82"/>
      <c r="K39" s="82"/>
      <c r="L39" s="82"/>
      <c r="M39" s="82"/>
      <c r="N39" s="28"/>
    </row>
    <row r="40" spans="1:17" x14ac:dyDescent="0.2">
      <c r="A40" s="28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28"/>
    </row>
    <row r="41" spans="1:17" x14ac:dyDescent="0.2">
      <c r="A41" s="28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M38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B8:E8"/>
    <mergeCell ref="B9:E9"/>
    <mergeCell ref="B10:E10"/>
    <mergeCell ref="B11:E11"/>
    <mergeCell ref="O34:Q34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zoomScale="98" zoomScaleNormal="98" workbookViewId="0">
      <selection activeCell="B10" sqref="B10:E10"/>
    </sheetView>
  </sheetViews>
  <sheetFormatPr defaultRowHeight="12.75" x14ac:dyDescent="0.2"/>
  <sheetData>
    <row r="1" spans="1:18" ht="18.75" thickBot="1" x14ac:dyDescent="0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99"/>
      <c r="P1" s="99"/>
      <c r="Q1" s="99"/>
      <c r="R1" s="111"/>
    </row>
    <row r="2" spans="1:18" ht="13.5" thickBot="1" x14ac:dyDescent="0.25">
      <c r="A2" s="28"/>
      <c r="B2" s="16" t="s">
        <v>14</v>
      </c>
      <c r="C2" s="116" t="s">
        <v>73</v>
      </c>
      <c r="D2" s="116"/>
      <c r="E2" s="99"/>
      <c r="F2" s="99"/>
      <c r="G2" s="99"/>
      <c r="H2" s="99"/>
      <c r="I2" s="99"/>
      <c r="J2" s="99"/>
      <c r="K2" s="99"/>
      <c r="L2" s="16" t="s">
        <v>30</v>
      </c>
      <c r="M2" s="80" t="s">
        <v>189</v>
      </c>
      <c r="N2" s="28"/>
      <c r="O2" s="99"/>
      <c r="P2" s="99"/>
      <c r="Q2" s="99"/>
    </row>
    <row r="3" spans="1:18" ht="13.5" thickBot="1" x14ac:dyDescent="0.25">
      <c r="A3" s="28"/>
      <c r="B3" s="99"/>
      <c r="C3" s="99"/>
      <c r="D3" s="99"/>
      <c r="E3" s="99"/>
      <c r="F3" s="99"/>
      <c r="G3" s="99"/>
      <c r="H3" s="99"/>
      <c r="I3" s="99"/>
      <c r="J3" s="99"/>
      <c r="K3" s="99"/>
      <c r="L3" s="16" t="s">
        <v>31</v>
      </c>
      <c r="M3" s="22" t="s">
        <v>110</v>
      </c>
      <c r="N3" s="28"/>
      <c r="O3" s="99"/>
      <c r="P3" s="99"/>
      <c r="Q3" s="99"/>
    </row>
    <row r="4" spans="1:18" ht="13.5" thickBot="1" x14ac:dyDescent="0.25">
      <c r="A4" s="28"/>
      <c r="B4" s="99"/>
      <c r="C4" s="16" t="s">
        <v>15</v>
      </c>
      <c r="D4" s="17" t="s">
        <v>89</v>
      </c>
      <c r="E4" s="99"/>
      <c r="F4" s="99"/>
      <c r="G4" s="99"/>
      <c r="H4" s="19" t="s">
        <v>23</v>
      </c>
      <c r="I4" s="99"/>
      <c r="J4" s="99"/>
      <c r="K4" s="99"/>
      <c r="L4" s="16" t="s">
        <v>32</v>
      </c>
      <c r="M4" s="30">
        <v>41613</v>
      </c>
      <c r="N4" s="28"/>
      <c r="O4" s="99"/>
      <c r="P4" s="99"/>
      <c r="Q4" s="99"/>
    </row>
    <row r="5" spans="1:18" ht="13.5" thickBot="1" x14ac:dyDescent="0.25">
      <c r="A5" s="28"/>
      <c r="B5" s="99"/>
      <c r="C5" s="16" t="s">
        <v>16</v>
      </c>
      <c r="D5" s="80" t="s">
        <v>189</v>
      </c>
      <c r="E5" s="99"/>
      <c r="F5" s="99"/>
      <c r="G5" s="99"/>
      <c r="H5" s="16" t="s">
        <v>24</v>
      </c>
      <c r="I5" s="17" t="s">
        <v>22</v>
      </c>
      <c r="J5" s="99"/>
      <c r="K5" s="99"/>
      <c r="L5" s="99"/>
      <c r="M5" s="99"/>
      <c r="N5" s="28"/>
      <c r="O5" s="99"/>
      <c r="P5" s="99"/>
      <c r="Q5" s="99"/>
    </row>
    <row r="6" spans="1:18" ht="13.5" thickBot="1" x14ac:dyDescent="0.25">
      <c r="A6" s="28"/>
      <c r="B6" s="99"/>
      <c r="C6" s="16" t="s">
        <v>17</v>
      </c>
      <c r="D6" s="80" t="s">
        <v>232</v>
      </c>
      <c r="E6" s="99"/>
      <c r="F6" s="99"/>
      <c r="G6" s="99"/>
      <c r="H6" s="16" t="s">
        <v>25</v>
      </c>
      <c r="I6" s="22">
        <v>98</v>
      </c>
      <c r="J6" s="99"/>
      <c r="K6" s="99"/>
      <c r="L6" s="99"/>
      <c r="M6" s="99"/>
      <c r="N6" s="28"/>
      <c r="O6" s="99"/>
      <c r="P6" s="99"/>
      <c r="Q6" s="99"/>
    </row>
    <row r="7" spans="1:18" ht="15" thickBot="1" x14ac:dyDescent="0.25">
      <c r="A7" s="28"/>
      <c r="B7" s="99"/>
      <c r="C7" s="99"/>
      <c r="D7" s="99"/>
      <c r="E7" s="16"/>
      <c r="F7" s="99"/>
      <c r="G7" s="99"/>
      <c r="H7" s="20" t="s">
        <v>26</v>
      </c>
      <c r="I7" s="23">
        <v>72</v>
      </c>
      <c r="J7" s="99" t="s">
        <v>61</v>
      </c>
      <c r="K7" s="24" t="s">
        <v>57</v>
      </c>
      <c r="L7" s="99"/>
      <c r="M7" s="99"/>
      <c r="N7" s="28"/>
      <c r="O7" s="99"/>
      <c r="P7" s="99"/>
      <c r="Q7" s="99"/>
    </row>
    <row r="8" spans="1:18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24" t="s">
        <v>212</v>
      </c>
      <c r="H8" s="21" t="s">
        <v>27</v>
      </c>
      <c r="I8" s="22">
        <v>5.9119999999999999</v>
      </c>
      <c r="J8" s="99" t="s">
        <v>60</v>
      </c>
      <c r="K8" s="99" t="s">
        <v>55</v>
      </c>
      <c r="L8" s="99"/>
      <c r="M8" s="99"/>
      <c r="N8" s="28"/>
      <c r="O8" s="99"/>
      <c r="P8" s="99"/>
      <c r="Q8" s="99"/>
    </row>
    <row r="9" spans="1:18" ht="13.5" thickBot="1" x14ac:dyDescent="0.25">
      <c r="A9" s="28"/>
      <c r="B9" s="123" t="s">
        <v>20</v>
      </c>
      <c r="C9" s="123"/>
      <c r="D9" s="123"/>
      <c r="E9" s="123"/>
      <c r="F9" s="32">
        <f>E39-(F10)+(F11)</f>
        <v>28.17</v>
      </c>
      <c r="G9" s="101" t="s">
        <v>59</v>
      </c>
      <c r="H9" s="21" t="s">
        <v>28</v>
      </c>
      <c r="I9" s="22">
        <v>15.212</v>
      </c>
      <c r="J9" s="99" t="s">
        <v>60</v>
      </c>
      <c r="K9" s="24" t="s">
        <v>58</v>
      </c>
      <c r="L9" s="99"/>
      <c r="M9" s="99"/>
      <c r="N9" s="28"/>
      <c r="O9" s="99"/>
      <c r="P9" s="99"/>
      <c r="Q9" s="99"/>
    </row>
    <row r="10" spans="1:18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101" t="s">
        <v>59</v>
      </c>
      <c r="H10" s="20" t="s">
        <v>29</v>
      </c>
      <c r="I10" s="22">
        <v>0.8</v>
      </c>
      <c r="J10" s="99" t="s">
        <v>39</v>
      </c>
      <c r="K10" s="99" t="s">
        <v>56</v>
      </c>
      <c r="L10" s="99"/>
      <c r="M10" s="99"/>
      <c r="N10" s="28"/>
      <c r="O10" s="99"/>
      <c r="P10" s="99"/>
      <c r="Q10" s="99"/>
    </row>
    <row r="11" spans="1:18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H11" s="99"/>
      <c r="I11" s="99"/>
      <c r="J11" s="99"/>
      <c r="K11" s="99"/>
      <c r="L11" s="99"/>
      <c r="M11" s="99"/>
      <c r="N11" s="28"/>
      <c r="O11" s="99"/>
      <c r="P11" s="99"/>
      <c r="Q11" s="99"/>
    </row>
    <row r="12" spans="1:18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  <c r="O12" s="99"/>
      <c r="P12" s="99"/>
      <c r="Q12" s="99"/>
    </row>
    <row r="13" spans="1:18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  <c r="O13" s="99"/>
      <c r="P13" s="99"/>
      <c r="Q13" s="99"/>
    </row>
    <row r="14" spans="1:18" x14ac:dyDescent="0.2">
      <c r="A14" s="28"/>
      <c r="B14" s="41" t="s">
        <v>38</v>
      </c>
      <c r="C14" s="98" t="s">
        <v>40</v>
      </c>
      <c r="D14" s="98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  <c r="O14" s="99"/>
      <c r="P14" s="99"/>
      <c r="Q14" s="99"/>
    </row>
    <row r="15" spans="1:18" x14ac:dyDescent="0.2">
      <c r="A15" s="28"/>
      <c r="B15" s="43">
        <v>0.25</v>
      </c>
      <c r="C15" s="79">
        <v>1022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9.1241362751113968</v>
      </c>
      <c r="I15" s="139"/>
      <c r="J15" s="140">
        <f>F$8/(F$8-1)*1000/F$9*(C15-D15)/10</f>
        <v>101.48468333020108</v>
      </c>
      <c r="K15" s="141"/>
      <c r="L15" s="142">
        <f>(((30*F15)/(F$8-1))*(H15/B15))^0.5</f>
        <v>7.8400987376730236E-2</v>
      </c>
      <c r="M15" s="143"/>
      <c r="N15" s="28"/>
      <c r="O15" s="99"/>
      <c r="P15" s="99"/>
      <c r="Q15" s="99"/>
    </row>
    <row r="16" spans="1:18" x14ac:dyDescent="0.2">
      <c r="A16" s="28"/>
      <c r="B16" s="43">
        <v>0.5</v>
      </c>
      <c r="C16" s="79">
        <v>1021.6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9.2308513192647403</v>
      </c>
      <c r="I16" s="147"/>
      <c r="J16" s="140">
        <f t="shared" ref="J16:J25" si="2">F$8/(F$8-1)*1000/F$9*(C16-D16)/10</f>
        <v>99.229468145085633</v>
      </c>
      <c r="K16" s="148"/>
      <c r="L16" s="143">
        <f t="shared" ref="L16:L25" si="3">(((30*F16)/(F$8-1))*(H16/B16))^0.5</f>
        <v>5.5761125450751854E-2</v>
      </c>
      <c r="M16" s="149"/>
      <c r="N16" s="28"/>
      <c r="O16" s="99"/>
      <c r="P16" s="99"/>
      <c r="Q16" s="99"/>
    </row>
    <row r="17" spans="1:17" x14ac:dyDescent="0.2">
      <c r="A17" s="28"/>
      <c r="B17" s="43">
        <v>1</v>
      </c>
      <c r="C17" s="79">
        <v>1021.1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9.364245124456426</v>
      </c>
      <c r="I17" s="147"/>
      <c r="J17" s="140">
        <f t="shared" si="2"/>
        <v>96.410449163691155</v>
      </c>
      <c r="K17" s="148"/>
      <c r="L17" s="143">
        <f t="shared" si="3"/>
        <v>3.971294019223276E-2</v>
      </c>
      <c r="M17" s="149"/>
      <c r="N17" s="28"/>
      <c r="O17" s="99"/>
      <c r="P17" s="99"/>
      <c r="Q17" s="99"/>
    </row>
    <row r="18" spans="1:17" x14ac:dyDescent="0.2">
      <c r="A18" s="28"/>
      <c r="B18" s="43">
        <v>2</v>
      </c>
      <c r="C18" s="79">
        <v>1020.8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9.4442814075714576</v>
      </c>
      <c r="I18" s="139"/>
      <c r="J18" s="140">
        <f>F$8/(F$8-1)*1000/F$9*(C18-D18)/10</f>
        <v>94.719037774854087</v>
      </c>
      <c r="K18" s="141"/>
      <c r="L18" s="142">
        <f>(((30*F18)/(F$8-1))*(H18/B18))^0.5</f>
        <v>2.8201039488630803E-2</v>
      </c>
      <c r="M18" s="143"/>
      <c r="N18" s="28"/>
      <c r="O18" s="99"/>
      <c r="P18" s="99"/>
      <c r="Q18" s="99"/>
    </row>
    <row r="19" spans="1:17" x14ac:dyDescent="0.2">
      <c r="A19" s="28"/>
      <c r="B19" s="43">
        <v>4</v>
      </c>
      <c r="C19" s="79">
        <v>1020.5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9.5243176906864573</v>
      </c>
      <c r="I19" s="139"/>
      <c r="J19" s="140">
        <f t="shared" si="2"/>
        <v>93.027626386017658</v>
      </c>
      <c r="K19" s="141"/>
      <c r="L19" s="142">
        <f t="shared" si="3"/>
        <v>2.0025464378169822E-2</v>
      </c>
      <c r="M19" s="143"/>
      <c r="N19" s="28"/>
      <c r="O19" s="99"/>
      <c r="P19" s="99"/>
      <c r="Q19" s="99"/>
    </row>
    <row r="20" spans="1:17" x14ac:dyDescent="0.2">
      <c r="A20" s="28"/>
      <c r="B20" s="43">
        <v>8</v>
      </c>
      <c r="C20" s="79">
        <v>1019.7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9.7377477789931444</v>
      </c>
      <c r="I20" s="139"/>
      <c r="J20" s="150">
        <f t="shared" si="2"/>
        <v>88.517196015786766</v>
      </c>
      <c r="K20" s="145"/>
      <c r="L20" s="142">
        <f t="shared" si="3"/>
        <v>1.4317919694201271E-2</v>
      </c>
      <c r="M20" s="143"/>
      <c r="N20" s="28"/>
      <c r="O20" s="99"/>
      <c r="P20" s="99"/>
      <c r="Q20" s="99"/>
    </row>
    <row r="21" spans="1:17" x14ac:dyDescent="0.2">
      <c r="A21" s="28"/>
      <c r="B21" s="43">
        <v>16</v>
      </c>
      <c r="C21" s="79">
        <v>1018.6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10.031214150414861</v>
      </c>
      <c r="I21" s="139"/>
      <c r="J21" s="150">
        <f t="shared" si="2"/>
        <v>82.315354256718791</v>
      </c>
      <c r="K21" s="145"/>
      <c r="L21" s="142">
        <f t="shared" si="3"/>
        <v>1.0275723616353385E-2</v>
      </c>
      <c r="M21" s="143"/>
      <c r="N21" s="28"/>
      <c r="O21" s="99"/>
      <c r="P21" s="99"/>
      <c r="Q21" s="99"/>
    </row>
    <row r="22" spans="1:17" x14ac:dyDescent="0.2">
      <c r="A22" s="28"/>
      <c r="B22" s="43">
        <v>32</v>
      </c>
      <c r="C22" s="79">
        <v>1017.4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10.351359282874922</v>
      </c>
      <c r="I22" s="139"/>
      <c r="J22" s="150">
        <f t="shared" si="2"/>
        <v>75.549708701371785</v>
      </c>
      <c r="K22" s="145"/>
      <c r="L22" s="142">
        <f>(((30*F22)/(F$8-1))*(H22/B22))^0.5</f>
        <v>7.3810705619637195E-3</v>
      </c>
      <c r="M22" s="143"/>
      <c r="N22" s="28"/>
      <c r="O22" s="99"/>
      <c r="P22" s="99"/>
      <c r="Q22" s="99"/>
    </row>
    <row r="23" spans="1:17" x14ac:dyDescent="0.2">
      <c r="A23" s="28"/>
      <c r="B23" s="43">
        <v>64</v>
      </c>
      <c r="C23" s="79">
        <v>1016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10.724861937411639</v>
      </c>
      <c r="I23" s="139"/>
      <c r="J23" s="150">
        <f t="shared" si="2"/>
        <v>67.656455553467396</v>
      </c>
      <c r="K23" s="145"/>
      <c r="L23" s="142">
        <f t="shared" si="3"/>
        <v>5.3125315598281878E-3</v>
      </c>
      <c r="M23" s="143"/>
      <c r="N23" s="28"/>
      <c r="O23" s="99"/>
      <c r="P23" s="99"/>
      <c r="Q23" s="99"/>
    </row>
    <row r="24" spans="1:17" x14ac:dyDescent="0.2">
      <c r="A24" s="28"/>
      <c r="B24" s="43">
        <v>128</v>
      </c>
      <c r="C24" s="79">
        <v>1014.8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11.0450070698717</v>
      </c>
      <c r="I24" s="139"/>
      <c r="J24" s="150">
        <f t="shared" si="2"/>
        <v>60.890809998120389</v>
      </c>
      <c r="K24" s="145"/>
      <c r="L24" s="142">
        <f t="shared" si="3"/>
        <v>3.8121823759228487E-3</v>
      </c>
      <c r="M24" s="143"/>
      <c r="N24" s="28"/>
      <c r="O24" s="99"/>
      <c r="P24" s="99"/>
      <c r="Q24" s="99"/>
    </row>
    <row r="25" spans="1:17" x14ac:dyDescent="0.2">
      <c r="A25" s="28"/>
      <c r="B25" s="43">
        <v>256</v>
      </c>
      <c r="C25" s="79">
        <v>1013.2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11.471867246485074</v>
      </c>
      <c r="I25" s="139"/>
      <c r="J25" s="150">
        <f t="shared" si="2"/>
        <v>51.869949257658583</v>
      </c>
      <c r="K25" s="145"/>
      <c r="L25" s="142">
        <f t="shared" si="3"/>
        <v>2.7472155030969156E-3</v>
      </c>
      <c r="M25" s="143"/>
      <c r="N25" s="28"/>
      <c r="O25" s="99"/>
      <c r="P25" s="99"/>
      <c r="Q25" s="99"/>
    </row>
    <row r="26" spans="1:17" x14ac:dyDescent="0.2">
      <c r="A26" s="28"/>
      <c r="B26" s="43">
        <v>620</v>
      </c>
      <c r="C26" s="79">
        <v>1011.6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11.898727423098478</v>
      </c>
      <c r="I26" s="139"/>
      <c r="J26" s="150">
        <f>F$8/(F$8-1)*1000/F$9*(C26-D26)/10</f>
        <v>42.849088517196137</v>
      </c>
      <c r="K26" s="145"/>
      <c r="L26" s="142">
        <f>(((30*F26)/(F$8-1))*(H26/B26))^0.5</f>
        <v>1.7978359817271312E-3</v>
      </c>
      <c r="M26" s="143"/>
      <c r="N26" s="28"/>
      <c r="O26" s="99"/>
      <c r="P26" s="99"/>
      <c r="Q26" s="99"/>
    </row>
    <row r="27" spans="1:17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  <c r="O27" s="99"/>
      <c r="P27" s="99"/>
      <c r="Q27" s="99"/>
    </row>
    <row r="28" spans="1:17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  <c r="O28" s="99"/>
      <c r="P28" s="99"/>
      <c r="Q28" s="99"/>
    </row>
    <row r="29" spans="1:17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  <c r="O29" s="99"/>
      <c r="P29" s="99"/>
      <c r="Q29" s="99"/>
    </row>
    <row r="30" spans="1:17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  <c r="O30" s="99"/>
      <c r="P30" s="99"/>
      <c r="Q30" s="99"/>
    </row>
    <row r="31" spans="1:17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  <c r="O31" s="99"/>
      <c r="P31" s="99"/>
      <c r="Q31" s="99"/>
    </row>
    <row r="32" spans="1:17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99"/>
      <c r="P32" s="99"/>
      <c r="Q32" s="99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100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99"/>
      <c r="P33" s="99"/>
      <c r="Q33" s="99"/>
    </row>
    <row r="34" spans="1:17" ht="13.5" thickTop="1" x14ac:dyDescent="0.2">
      <c r="A34" s="28"/>
      <c r="B34" s="157" t="s">
        <v>65</v>
      </c>
      <c r="C34" s="157"/>
      <c r="D34" s="158"/>
      <c r="E34" s="38">
        <v>0.84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2.8955532574974145</v>
      </c>
      <c r="F35" s="28"/>
      <c r="G35" s="28"/>
      <c r="H35" s="28"/>
      <c r="I35" s="28"/>
      <c r="J35" s="159">
        <v>45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97.104446742502589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2.8955532574974145</v>
      </c>
      <c r="P36" s="105">
        <f>100-(O36+Q36)</f>
        <v>53.407445708376422</v>
      </c>
      <c r="Q36" s="106">
        <f>J35*(E36/100)</f>
        <v>43.697001034126167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99"/>
      <c r="P37" s="99"/>
      <c r="Q37" s="99"/>
    </row>
    <row r="38" spans="1:17" x14ac:dyDescent="0.2">
      <c r="A38" s="28"/>
      <c r="B38" s="99"/>
      <c r="C38" s="16" t="s">
        <v>52</v>
      </c>
      <c r="D38" s="117" t="s">
        <v>211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  <c r="O38" s="99"/>
      <c r="P38" s="99"/>
      <c r="Q38" s="99"/>
    </row>
    <row r="39" spans="1:17" x14ac:dyDescent="0.2">
      <c r="A39" s="28"/>
      <c r="B39" s="99"/>
      <c r="C39" s="99"/>
      <c r="D39" s="93" t="s">
        <v>149</v>
      </c>
      <c r="E39" s="88">
        <v>32.42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  <c r="O39" s="99"/>
      <c r="P39" s="99"/>
      <c r="Q39" s="99"/>
    </row>
    <row r="40" spans="1:17" x14ac:dyDescent="0.2">
      <c r="A40" s="2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28"/>
      <c r="O40" s="99"/>
      <c r="P40" s="99"/>
      <c r="Q40" s="99"/>
    </row>
    <row r="41" spans="1:17" x14ac:dyDescent="0.2">
      <c r="A41" s="2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28"/>
      <c r="O41" s="99"/>
      <c r="P41" s="99"/>
      <c r="Q41" s="99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99"/>
      <c r="P42" s="99"/>
      <c r="Q42" s="99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99"/>
      <c r="P43" s="99"/>
      <c r="Q43" s="99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99"/>
      <c r="P44" s="99"/>
      <c r="Q44" s="99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99"/>
      <c r="P45" s="99"/>
      <c r="Q45" s="99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99"/>
      <c r="P46" s="99"/>
      <c r="Q46" s="99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99"/>
      <c r="P47" s="99"/>
      <c r="Q47" s="99"/>
    </row>
  </sheetData>
  <mergeCells count="96">
    <mergeCell ref="A1:N1"/>
    <mergeCell ref="C2:D2"/>
    <mergeCell ref="B11:E11"/>
    <mergeCell ref="B12:E12"/>
    <mergeCell ref="F12:I12"/>
    <mergeCell ref="J12:M12"/>
    <mergeCell ref="B8:E8"/>
    <mergeCell ref="B9:E9"/>
    <mergeCell ref="B10:E10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  <mergeCell ref="L16:M16"/>
    <mergeCell ref="F17:G17"/>
    <mergeCell ref="H17:I17"/>
    <mergeCell ref="J17:K17"/>
    <mergeCell ref="L17:M17"/>
    <mergeCell ref="F18:G18"/>
    <mergeCell ref="H18:I18"/>
    <mergeCell ref="J18:K18"/>
    <mergeCell ref="L18:M18"/>
    <mergeCell ref="F19:G19"/>
    <mergeCell ref="H19:I19"/>
    <mergeCell ref="J19:K19"/>
    <mergeCell ref="L19:M19"/>
    <mergeCell ref="F20:G20"/>
    <mergeCell ref="H20:I20"/>
    <mergeCell ref="J20:K20"/>
    <mergeCell ref="L20:M20"/>
    <mergeCell ref="F21:G21"/>
    <mergeCell ref="H21:I21"/>
    <mergeCell ref="J21:K21"/>
    <mergeCell ref="L21:M21"/>
    <mergeCell ref="F22:G22"/>
    <mergeCell ref="H22:I22"/>
    <mergeCell ref="J22:K22"/>
    <mergeCell ref="L22:M22"/>
    <mergeCell ref="F23:G23"/>
    <mergeCell ref="H23:I23"/>
    <mergeCell ref="J23:K23"/>
    <mergeCell ref="L23:M23"/>
    <mergeCell ref="F24:G24"/>
    <mergeCell ref="H24:I24"/>
    <mergeCell ref="J24:K24"/>
    <mergeCell ref="L24:M24"/>
    <mergeCell ref="F25:G25"/>
    <mergeCell ref="H25:I25"/>
    <mergeCell ref="J25:K25"/>
    <mergeCell ref="L25:M25"/>
    <mergeCell ref="F26:G26"/>
    <mergeCell ref="H26:I26"/>
    <mergeCell ref="J26:K26"/>
    <mergeCell ref="L26:M26"/>
    <mergeCell ref="F27:G27"/>
    <mergeCell ref="H27:I27"/>
    <mergeCell ref="J27:K27"/>
    <mergeCell ref="L27:M27"/>
    <mergeCell ref="F28:G28"/>
    <mergeCell ref="H28:I28"/>
    <mergeCell ref="J28:K28"/>
    <mergeCell ref="L28:M28"/>
    <mergeCell ref="F29:G29"/>
    <mergeCell ref="H29:I29"/>
    <mergeCell ref="J29:K29"/>
    <mergeCell ref="L29:M29"/>
    <mergeCell ref="F30:G30"/>
    <mergeCell ref="H30:I30"/>
    <mergeCell ref="J30:K30"/>
    <mergeCell ref="L30:M30"/>
    <mergeCell ref="O34:Q34"/>
    <mergeCell ref="B35:D35"/>
    <mergeCell ref="J35:K35"/>
    <mergeCell ref="L35:M35"/>
    <mergeCell ref="F31:G31"/>
    <mergeCell ref="H31:I31"/>
    <mergeCell ref="J31:K31"/>
    <mergeCell ref="L31:M31"/>
    <mergeCell ref="C33:D33"/>
    <mergeCell ref="G33:J33"/>
    <mergeCell ref="B36:D36"/>
    <mergeCell ref="D38:M38"/>
    <mergeCell ref="B34:D34"/>
    <mergeCell ref="J34:K34"/>
    <mergeCell ref="L34:M34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zoomScaleNormal="100" workbookViewId="0">
      <selection activeCell="B10" sqref="B10:E10"/>
    </sheetView>
  </sheetViews>
  <sheetFormatPr defaultRowHeight="12.75" x14ac:dyDescent="0.2"/>
  <sheetData>
    <row r="1" spans="1:17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7" ht="13.5" thickBot="1" x14ac:dyDescent="0.25">
      <c r="A2" s="28"/>
      <c r="B2" s="16" t="s">
        <v>14</v>
      </c>
      <c r="C2" s="116" t="s">
        <v>73</v>
      </c>
      <c r="D2" s="116"/>
      <c r="E2" s="82"/>
      <c r="F2" s="82"/>
      <c r="G2" s="82"/>
      <c r="H2" s="82"/>
      <c r="I2" s="82"/>
      <c r="J2" s="82"/>
      <c r="K2" s="82"/>
      <c r="L2" s="16" t="s">
        <v>30</v>
      </c>
      <c r="M2" s="81" t="s">
        <v>140</v>
      </c>
      <c r="N2" s="28"/>
      <c r="Q2" s="111"/>
    </row>
    <row r="3" spans="1:17" ht="13.5" thickBot="1" x14ac:dyDescent="0.25">
      <c r="A3" s="28"/>
      <c r="B3" s="82"/>
      <c r="C3" s="82"/>
      <c r="D3" s="82"/>
      <c r="E3" s="82"/>
      <c r="F3" s="82"/>
      <c r="G3" s="82"/>
      <c r="H3" s="82"/>
      <c r="I3" s="82"/>
      <c r="J3" s="82"/>
      <c r="K3" s="82"/>
      <c r="L3" s="16" t="s">
        <v>31</v>
      </c>
      <c r="M3" s="22" t="s">
        <v>110</v>
      </c>
      <c r="N3" s="28"/>
    </row>
    <row r="4" spans="1:17" ht="13.5" thickBot="1" x14ac:dyDescent="0.25">
      <c r="A4" s="28"/>
      <c r="B4" s="82"/>
      <c r="C4" s="16" t="s">
        <v>15</v>
      </c>
      <c r="D4" s="17" t="s">
        <v>89</v>
      </c>
      <c r="E4" s="82"/>
      <c r="F4" s="82"/>
      <c r="G4" s="82"/>
      <c r="H4" s="19" t="s">
        <v>23</v>
      </c>
      <c r="I4" s="82"/>
      <c r="J4" s="82"/>
      <c r="K4" s="82"/>
      <c r="L4" s="16" t="s">
        <v>32</v>
      </c>
      <c r="M4" s="30">
        <v>41613</v>
      </c>
      <c r="N4" s="28"/>
    </row>
    <row r="5" spans="1:17" ht="13.5" thickBot="1" x14ac:dyDescent="0.25">
      <c r="A5" s="28"/>
      <c r="B5" s="82"/>
      <c r="C5" s="16" t="s">
        <v>16</v>
      </c>
      <c r="D5" s="80" t="s">
        <v>140</v>
      </c>
      <c r="E5" s="82"/>
      <c r="F5" s="82"/>
      <c r="G5" s="82"/>
      <c r="H5" s="16" t="s">
        <v>24</v>
      </c>
      <c r="I5" s="17" t="s">
        <v>22</v>
      </c>
      <c r="J5" s="82"/>
      <c r="K5" s="82"/>
      <c r="L5" s="82"/>
      <c r="M5" s="82"/>
      <c r="N5" s="28"/>
    </row>
    <row r="6" spans="1:17" ht="13.5" thickBot="1" x14ac:dyDescent="0.25">
      <c r="A6" s="28"/>
      <c r="B6" s="82"/>
      <c r="C6" s="16" t="s">
        <v>17</v>
      </c>
      <c r="D6" s="80" t="s">
        <v>233</v>
      </c>
      <c r="E6" s="82"/>
      <c r="F6" s="82"/>
      <c r="G6" s="82"/>
      <c r="H6" s="16" t="s">
        <v>25</v>
      </c>
      <c r="I6" s="22">
        <v>98</v>
      </c>
      <c r="J6" s="82"/>
      <c r="K6" s="82"/>
      <c r="L6" s="82"/>
      <c r="M6" s="82"/>
      <c r="N6" s="28"/>
    </row>
    <row r="7" spans="1:17" ht="15" thickBot="1" x14ac:dyDescent="0.25">
      <c r="A7" s="28"/>
      <c r="B7" s="82"/>
      <c r="C7" s="82"/>
      <c r="D7" s="82"/>
      <c r="E7" s="16"/>
      <c r="F7" s="82"/>
      <c r="G7" s="82"/>
      <c r="H7" s="20" t="s">
        <v>26</v>
      </c>
      <c r="I7" s="23">
        <v>72</v>
      </c>
      <c r="J7" s="82" t="s">
        <v>61</v>
      </c>
      <c r="K7" s="24" t="s">
        <v>57</v>
      </c>
      <c r="L7" s="82"/>
      <c r="M7" s="82"/>
      <c r="N7" s="28"/>
    </row>
    <row r="8" spans="1:17" ht="13.5" thickBot="1" x14ac:dyDescent="0.25">
      <c r="A8" s="28"/>
      <c r="B8" s="82"/>
      <c r="C8" s="82"/>
      <c r="D8" s="82"/>
      <c r="E8" s="16" t="s">
        <v>19</v>
      </c>
      <c r="F8" s="40">
        <v>2.7</v>
      </c>
      <c r="G8" s="82"/>
      <c r="H8" s="21" t="s">
        <v>27</v>
      </c>
      <c r="I8" s="22">
        <v>5.9119999999999999</v>
      </c>
      <c r="J8" s="82" t="s">
        <v>60</v>
      </c>
      <c r="K8" s="82" t="s">
        <v>55</v>
      </c>
      <c r="L8" s="82"/>
      <c r="M8" s="82"/>
      <c r="N8" s="28"/>
    </row>
    <row r="9" spans="1:17" ht="13.5" thickBot="1" x14ac:dyDescent="0.25">
      <c r="A9" s="28"/>
      <c r="B9" s="82"/>
      <c r="C9" s="82"/>
      <c r="D9" s="82"/>
      <c r="E9" s="16" t="s">
        <v>20</v>
      </c>
      <c r="F9" s="32">
        <f>E39-(F10)+(F11)</f>
        <v>27.85</v>
      </c>
      <c r="G9" s="82" t="s">
        <v>59</v>
      </c>
      <c r="H9" s="21" t="s">
        <v>28</v>
      </c>
      <c r="I9" s="22">
        <v>15.212</v>
      </c>
      <c r="J9" s="82" t="s">
        <v>60</v>
      </c>
      <c r="K9" s="24" t="s">
        <v>58</v>
      </c>
      <c r="L9" s="82"/>
      <c r="M9" s="82"/>
      <c r="N9" s="28"/>
    </row>
    <row r="10" spans="1:17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2" t="s">
        <v>59</v>
      </c>
      <c r="H10" s="20" t="s">
        <v>29</v>
      </c>
      <c r="I10" s="22">
        <v>0.8</v>
      </c>
      <c r="J10" s="82" t="s">
        <v>39</v>
      </c>
      <c r="K10" s="82" t="s">
        <v>56</v>
      </c>
      <c r="L10" s="82"/>
      <c r="M10" s="82"/>
      <c r="N10" s="28"/>
    </row>
    <row r="11" spans="1:17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82"/>
      <c r="H11" s="82"/>
      <c r="I11" s="82"/>
      <c r="J11" s="82"/>
      <c r="K11" s="82"/>
      <c r="L11" s="82"/>
      <c r="M11" s="82"/>
      <c r="N11" s="28"/>
    </row>
    <row r="12" spans="1:17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7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7" x14ac:dyDescent="0.2">
      <c r="A14" s="28"/>
      <c r="B14" s="41" t="s">
        <v>38</v>
      </c>
      <c r="C14" s="84" t="s">
        <v>40</v>
      </c>
      <c r="D14" s="84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7" x14ac:dyDescent="0.2">
      <c r="A15" s="28"/>
      <c r="B15" s="43">
        <v>0.25</v>
      </c>
      <c r="C15" s="79">
        <v>1022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9.1241362751113968</v>
      </c>
      <c r="I15" s="139"/>
      <c r="J15" s="140">
        <f>F$8/(F$8-1)*1000/F$9*(C15-D15)/10</f>
        <v>102.65075509557502</v>
      </c>
      <c r="K15" s="141"/>
      <c r="L15" s="142">
        <f>(((30*F15)/(F$8-1))*(H15/B15))^0.5</f>
        <v>7.8400987376730236E-2</v>
      </c>
      <c r="M15" s="143"/>
      <c r="N15" s="28"/>
    </row>
    <row r="16" spans="1:17" x14ac:dyDescent="0.2">
      <c r="A16" s="28"/>
      <c r="B16" s="43">
        <v>0.5</v>
      </c>
      <c r="C16" s="79">
        <v>1021.3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9.3108876023797702</v>
      </c>
      <c r="I16" s="147"/>
      <c r="J16" s="140">
        <f t="shared" ref="J16:J25" si="2">F$8/(F$8-1)*1000/F$9*(C16-D16)/10</f>
        <v>98.658781286302414</v>
      </c>
      <c r="K16" s="148"/>
      <c r="L16" s="143">
        <f t="shared" ref="L16:L25" si="3">(((30*F16)/(F$8-1))*(H16/B16))^0.5</f>
        <v>5.6002342692676961E-2</v>
      </c>
      <c r="M16" s="149"/>
      <c r="N16" s="28"/>
    </row>
    <row r="17" spans="1:14" x14ac:dyDescent="0.2">
      <c r="A17" s="28"/>
      <c r="B17" s="43">
        <v>1</v>
      </c>
      <c r="C17" s="79">
        <v>1020.6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9.4976389296481134</v>
      </c>
      <c r="I17" s="147"/>
      <c r="J17" s="140">
        <f t="shared" si="2"/>
        <v>94.666807477030446</v>
      </c>
      <c r="K17" s="148"/>
      <c r="L17" s="143">
        <f t="shared" si="3"/>
        <v>3.999479568214432E-2</v>
      </c>
      <c r="M17" s="149"/>
      <c r="N17" s="28"/>
    </row>
    <row r="18" spans="1:14" x14ac:dyDescent="0.2">
      <c r="A18" s="28"/>
      <c r="B18" s="43">
        <v>2</v>
      </c>
      <c r="C18" s="79">
        <v>1020.3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9.5776752127631433</v>
      </c>
      <c r="I18" s="139"/>
      <c r="J18" s="140">
        <f>F$8/(F$8-1)*1000/F$9*(C18-D18)/10</f>
        <v>92.955961558770468</v>
      </c>
      <c r="K18" s="141"/>
      <c r="L18" s="142">
        <f>(((30*F18)/(F$8-1))*(H18/B18))^0.5</f>
        <v>2.8399501046877926E-2</v>
      </c>
      <c r="M18" s="143"/>
      <c r="N18" s="28"/>
    </row>
    <row r="19" spans="1:14" x14ac:dyDescent="0.2">
      <c r="A19" s="28"/>
      <c r="B19" s="43">
        <v>4</v>
      </c>
      <c r="C19" s="79">
        <v>1019.9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9.6843902569164868</v>
      </c>
      <c r="I19" s="139"/>
      <c r="J19" s="140">
        <f t="shared" si="2"/>
        <v>90.674833667757824</v>
      </c>
      <c r="K19" s="141"/>
      <c r="L19" s="142">
        <f t="shared" si="3"/>
        <v>2.019304440753629E-2</v>
      </c>
      <c r="M19" s="143"/>
      <c r="N19" s="28"/>
    </row>
    <row r="20" spans="1:14" x14ac:dyDescent="0.2">
      <c r="A20" s="28"/>
      <c r="B20" s="43">
        <v>8</v>
      </c>
      <c r="C20" s="79">
        <v>1019.9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9.6843902569164868</v>
      </c>
      <c r="I20" s="139"/>
      <c r="J20" s="150">
        <f t="shared" si="2"/>
        <v>90.674833667757824</v>
      </c>
      <c r="K20" s="145"/>
      <c r="L20" s="142">
        <f t="shared" si="3"/>
        <v>1.427863863337E-2</v>
      </c>
      <c r="M20" s="143"/>
      <c r="N20" s="28"/>
    </row>
    <row r="21" spans="1:14" x14ac:dyDescent="0.2">
      <c r="A21" s="28"/>
      <c r="B21" s="43">
        <v>16</v>
      </c>
      <c r="C21" s="79">
        <v>1018.2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10.137929194568205</v>
      </c>
      <c r="I21" s="139"/>
      <c r="J21" s="150">
        <f t="shared" si="2"/>
        <v>80.980040130953896</v>
      </c>
      <c r="K21" s="145"/>
      <c r="L21" s="142">
        <f t="shared" si="3"/>
        <v>1.033023712152404E-2</v>
      </c>
      <c r="M21" s="143"/>
      <c r="N21" s="28"/>
    </row>
    <row r="22" spans="1:14" x14ac:dyDescent="0.2">
      <c r="A22" s="28"/>
      <c r="B22" s="43">
        <v>32</v>
      </c>
      <c r="C22" s="79">
        <v>1016.9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10.484753088066608</v>
      </c>
      <c r="I22" s="139"/>
      <c r="J22" s="150">
        <f t="shared" si="2"/>
        <v>73.566374485161973</v>
      </c>
      <c r="K22" s="145"/>
      <c r="L22" s="142">
        <f>(((30*F22)/(F$8-1))*(H22/B22))^0.5</f>
        <v>7.4284767690090125E-3</v>
      </c>
      <c r="M22" s="143"/>
      <c r="N22" s="28"/>
    </row>
    <row r="23" spans="1:14" x14ac:dyDescent="0.2">
      <c r="A23" s="28"/>
      <c r="B23" s="43">
        <v>64</v>
      </c>
      <c r="C23" s="79">
        <v>1015.3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10.911613264680012</v>
      </c>
      <c r="I23" s="139"/>
      <c r="J23" s="150">
        <f t="shared" si="2"/>
        <v>64.44186292111074</v>
      </c>
      <c r="K23" s="145"/>
      <c r="L23" s="142">
        <f t="shared" si="3"/>
        <v>5.3585853264722745E-3</v>
      </c>
      <c r="M23" s="143"/>
      <c r="N23" s="28"/>
    </row>
    <row r="24" spans="1:14" x14ac:dyDescent="0.2">
      <c r="A24" s="28"/>
      <c r="B24" s="43">
        <v>128</v>
      </c>
      <c r="C24" s="79">
        <v>1014.2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11.205079636101699</v>
      </c>
      <c r="I24" s="139"/>
      <c r="J24" s="150">
        <f t="shared" si="2"/>
        <v>58.168761220826113</v>
      </c>
      <c r="K24" s="145"/>
      <c r="L24" s="142">
        <f t="shared" si="3"/>
        <v>3.839707515866605E-3</v>
      </c>
      <c r="M24" s="143"/>
      <c r="N24" s="28"/>
    </row>
    <row r="25" spans="1:14" x14ac:dyDescent="0.2">
      <c r="A25" s="28"/>
      <c r="B25" s="43">
        <v>256</v>
      </c>
      <c r="C25" s="79">
        <v>1013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11.52522476856176</v>
      </c>
      <c r="I25" s="139"/>
      <c r="J25" s="150">
        <f t="shared" si="2"/>
        <v>51.325377547787511</v>
      </c>
      <c r="K25" s="145"/>
      <c r="L25" s="142">
        <f t="shared" si="3"/>
        <v>2.7535969646640384E-3</v>
      </c>
      <c r="M25" s="143"/>
      <c r="N25" s="28"/>
    </row>
    <row r="26" spans="1:14" x14ac:dyDescent="0.2">
      <c r="A26" s="28"/>
      <c r="B26" s="43">
        <v>572</v>
      </c>
      <c r="C26" s="79">
        <v>1011.4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11.952084945175164</v>
      </c>
      <c r="I26" s="139"/>
      <c r="J26" s="150">
        <f>F$8/(F$8-1)*1000/F$9*(C26-D26)/10</f>
        <v>42.200865983736279</v>
      </c>
      <c r="K26" s="145"/>
      <c r="L26" s="142">
        <f>(((30*F26)/(F$8-1))*(H26/B26))^0.5</f>
        <v>1.8759422992739327E-3</v>
      </c>
      <c r="M26" s="143"/>
      <c r="N26" s="28"/>
    </row>
    <row r="27" spans="1:14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4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83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7" ht="13.5" thickTop="1" x14ac:dyDescent="0.2">
      <c r="A34" s="28"/>
      <c r="B34" s="157" t="s">
        <v>65</v>
      </c>
      <c r="C34" s="157"/>
      <c r="D34" s="158"/>
      <c r="E34" s="38">
        <v>1.81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>
        <v>2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6.1024949426837489</v>
      </c>
      <c r="F35" s="28"/>
      <c r="G35" s="28"/>
      <c r="H35" s="28"/>
      <c r="I35" s="28"/>
      <c r="J35" s="159">
        <v>44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93.897505057316252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6.1024949426837489</v>
      </c>
      <c r="P36" s="105">
        <f>100-(O36+Q36)</f>
        <v>52.582602832097102</v>
      </c>
      <c r="Q36" s="106">
        <f>J35*(E36/100)</f>
        <v>41.31490222521915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82"/>
      <c r="C38" s="16" t="s">
        <v>52</v>
      </c>
      <c r="D38" s="117" t="s">
        <v>158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B39" s="82"/>
      <c r="C39" s="82"/>
      <c r="D39" s="93" t="s">
        <v>149</v>
      </c>
      <c r="E39" s="88">
        <v>32.1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28"/>
    </row>
    <row r="41" spans="1:17" x14ac:dyDescent="0.2">
      <c r="A41" s="28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4">
    <mergeCell ref="D38:M38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B11:E11"/>
    <mergeCell ref="B10:E10"/>
    <mergeCell ref="O34:Q34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zoomScaleNormal="100" workbookViewId="0">
      <selection activeCell="B10" sqref="B10:E10"/>
    </sheetView>
  </sheetViews>
  <sheetFormatPr defaultRowHeight="12.75" x14ac:dyDescent="0.2"/>
  <sheetData>
    <row r="1" spans="1:18" ht="18.75" thickBot="1" x14ac:dyDescent="0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99"/>
      <c r="P1" s="99"/>
      <c r="Q1" s="99"/>
    </row>
    <row r="2" spans="1:18" ht="13.5" thickBot="1" x14ac:dyDescent="0.25">
      <c r="A2" s="28"/>
      <c r="B2" s="16" t="s">
        <v>14</v>
      </c>
      <c r="C2" s="116" t="s">
        <v>73</v>
      </c>
      <c r="D2" s="116"/>
      <c r="E2" s="99"/>
      <c r="F2" s="99"/>
      <c r="G2" s="99"/>
      <c r="H2" s="99"/>
      <c r="I2" s="99"/>
      <c r="J2" s="99"/>
      <c r="K2" s="99"/>
      <c r="L2" s="16" t="s">
        <v>30</v>
      </c>
      <c r="M2" s="80" t="s">
        <v>190</v>
      </c>
      <c r="N2" s="28"/>
      <c r="O2" s="99"/>
      <c r="P2" s="99"/>
      <c r="Q2" s="99"/>
      <c r="R2" s="111"/>
    </row>
    <row r="3" spans="1:18" ht="13.5" thickBot="1" x14ac:dyDescent="0.25">
      <c r="A3" s="28"/>
      <c r="B3" s="99"/>
      <c r="C3" s="99"/>
      <c r="D3" s="99"/>
      <c r="E3" s="99"/>
      <c r="F3" s="99"/>
      <c r="G3" s="99"/>
      <c r="H3" s="99"/>
      <c r="I3" s="99"/>
      <c r="J3" s="99"/>
      <c r="K3" s="99"/>
      <c r="L3" s="16" t="s">
        <v>31</v>
      </c>
      <c r="M3" s="22" t="s">
        <v>110</v>
      </c>
      <c r="N3" s="28"/>
      <c r="O3" s="99"/>
      <c r="P3" s="99"/>
      <c r="Q3" s="99"/>
    </row>
    <row r="4" spans="1:18" ht="13.5" thickBot="1" x14ac:dyDescent="0.25">
      <c r="A4" s="28"/>
      <c r="B4" s="99"/>
      <c r="C4" s="16" t="s">
        <v>15</v>
      </c>
      <c r="D4" s="17" t="s">
        <v>89</v>
      </c>
      <c r="E4" s="99"/>
      <c r="F4" s="99"/>
      <c r="G4" s="99"/>
      <c r="H4" s="19" t="s">
        <v>23</v>
      </c>
      <c r="I4" s="99"/>
      <c r="J4" s="99"/>
      <c r="K4" s="99"/>
      <c r="L4" s="16" t="s">
        <v>32</v>
      </c>
      <c r="M4" s="30">
        <v>41613</v>
      </c>
      <c r="N4" s="28"/>
      <c r="O4" s="99"/>
      <c r="P4" s="99"/>
      <c r="Q4" s="99"/>
    </row>
    <row r="5" spans="1:18" ht="13.5" thickBot="1" x14ac:dyDescent="0.25">
      <c r="A5" s="28"/>
      <c r="B5" s="99"/>
      <c r="C5" s="16" t="s">
        <v>16</v>
      </c>
      <c r="D5" s="80" t="s">
        <v>190</v>
      </c>
      <c r="E5" s="99"/>
      <c r="F5" s="99"/>
      <c r="G5" s="99"/>
      <c r="H5" s="16" t="s">
        <v>24</v>
      </c>
      <c r="I5" s="17" t="s">
        <v>22</v>
      </c>
      <c r="J5" s="99"/>
      <c r="K5" s="99"/>
      <c r="L5" s="99"/>
      <c r="M5" s="99"/>
      <c r="N5" s="28"/>
      <c r="O5" s="99"/>
      <c r="P5" s="99"/>
      <c r="Q5" s="99"/>
    </row>
    <row r="6" spans="1:18" ht="13.5" thickBot="1" x14ac:dyDescent="0.25">
      <c r="A6" s="28"/>
      <c r="B6" s="99"/>
      <c r="C6" s="16" t="s">
        <v>17</v>
      </c>
      <c r="D6" s="80" t="s">
        <v>192</v>
      </c>
      <c r="E6" s="99"/>
      <c r="F6" s="99"/>
      <c r="G6" s="99"/>
      <c r="H6" s="16" t="s">
        <v>25</v>
      </c>
      <c r="I6" s="22">
        <v>98</v>
      </c>
      <c r="J6" s="99"/>
      <c r="K6" s="99"/>
      <c r="L6" s="99"/>
      <c r="M6" s="99"/>
      <c r="N6" s="28"/>
      <c r="O6" s="99"/>
      <c r="P6" s="99"/>
      <c r="Q6" s="99"/>
    </row>
    <row r="7" spans="1:18" ht="15" thickBot="1" x14ac:dyDescent="0.25">
      <c r="A7" s="28"/>
      <c r="B7" s="99"/>
      <c r="C7" s="99"/>
      <c r="D7" s="99"/>
      <c r="E7" s="16"/>
      <c r="F7" s="99"/>
      <c r="G7" s="99"/>
      <c r="H7" s="20" t="s">
        <v>26</v>
      </c>
      <c r="I7" s="23">
        <v>72</v>
      </c>
      <c r="J7" s="99" t="s">
        <v>61</v>
      </c>
      <c r="K7" s="24" t="s">
        <v>57</v>
      </c>
      <c r="L7" s="99"/>
      <c r="M7" s="99"/>
      <c r="N7" s="28"/>
      <c r="O7" s="99"/>
      <c r="P7" s="99"/>
      <c r="Q7" s="99"/>
    </row>
    <row r="8" spans="1:18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24" t="s">
        <v>212</v>
      </c>
      <c r="H8" s="21" t="s">
        <v>27</v>
      </c>
      <c r="I8" s="22">
        <v>5.9119999999999999</v>
      </c>
      <c r="J8" s="99" t="s">
        <v>60</v>
      </c>
      <c r="K8" s="99" t="s">
        <v>55</v>
      </c>
      <c r="L8" s="99"/>
      <c r="M8" s="99"/>
      <c r="N8" s="28"/>
      <c r="O8" s="99"/>
      <c r="P8" s="99"/>
      <c r="Q8" s="99"/>
    </row>
    <row r="9" spans="1:18" ht="13.5" thickBot="1" x14ac:dyDescent="0.25">
      <c r="A9" s="28"/>
      <c r="B9" s="123" t="s">
        <v>20</v>
      </c>
      <c r="C9" s="123"/>
      <c r="D9" s="123"/>
      <c r="E9" s="123"/>
      <c r="F9" s="32">
        <f>E39-(F10)+(F11)</f>
        <v>33.4</v>
      </c>
      <c r="G9" s="101" t="s">
        <v>59</v>
      </c>
      <c r="H9" s="21" t="s">
        <v>28</v>
      </c>
      <c r="I9" s="22">
        <v>15.212</v>
      </c>
      <c r="J9" s="99" t="s">
        <v>60</v>
      </c>
      <c r="K9" s="24" t="s">
        <v>58</v>
      </c>
      <c r="L9" s="99"/>
      <c r="M9" s="99"/>
      <c r="N9" s="28"/>
      <c r="O9" s="99"/>
      <c r="P9" s="99"/>
      <c r="Q9" s="99"/>
    </row>
    <row r="10" spans="1:18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101" t="s">
        <v>59</v>
      </c>
      <c r="H10" s="20" t="s">
        <v>29</v>
      </c>
      <c r="I10" s="22">
        <v>0.8</v>
      </c>
      <c r="J10" s="99" t="s">
        <v>39</v>
      </c>
      <c r="K10" s="99" t="s">
        <v>56</v>
      </c>
      <c r="L10" s="99"/>
      <c r="M10" s="99"/>
      <c r="N10" s="28"/>
      <c r="O10" s="99"/>
      <c r="P10" s="99"/>
      <c r="Q10" s="99"/>
    </row>
    <row r="11" spans="1:18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H11" s="99"/>
      <c r="I11" s="99"/>
      <c r="J11" s="99"/>
      <c r="K11" s="99"/>
      <c r="L11" s="99"/>
      <c r="M11" s="99"/>
      <c r="N11" s="28"/>
      <c r="O11" s="99"/>
      <c r="P11" s="99"/>
      <c r="Q11" s="99"/>
    </row>
    <row r="12" spans="1:18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  <c r="O12" s="99"/>
      <c r="P12" s="99"/>
      <c r="Q12" s="99"/>
    </row>
    <row r="13" spans="1:18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  <c r="O13" s="99"/>
      <c r="P13" s="99"/>
      <c r="Q13" s="99"/>
    </row>
    <row r="14" spans="1:18" x14ac:dyDescent="0.2">
      <c r="A14" s="28"/>
      <c r="B14" s="41" t="s">
        <v>38</v>
      </c>
      <c r="C14" s="98" t="s">
        <v>40</v>
      </c>
      <c r="D14" s="98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  <c r="O14" s="99"/>
      <c r="P14" s="99"/>
      <c r="Q14" s="99"/>
    </row>
    <row r="15" spans="1:18" x14ac:dyDescent="0.2">
      <c r="A15" s="28"/>
      <c r="B15" s="43">
        <v>0.25</v>
      </c>
      <c r="C15" s="79">
        <v>1024.8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8.3771309660379618</v>
      </c>
      <c r="I15" s="139"/>
      <c r="J15" s="140">
        <f>F$8/(F$8-1)*1000/F$9*(C15-D15)/10</f>
        <v>98.908066220499975</v>
      </c>
      <c r="K15" s="141"/>
      <c r="L15" s="142">
        <f>(((30*F15)/(F$8-1))*(H15/B15))^0.5</f>
        <v>7.5123065776676629E-2</v>
      </c>
      <c r="M15" s="143"/>
      <c r="N15" s="28"/>
      <c r="O15" s="99"/>
      <c r="P15" s="99"/>
      <c r="Q15" s="99"/>
    </row>
    <row r="16" spans="1:18" x14ac:dyDescent="0.2">
      <c r="A16" s="28"/>
      <c r="B16" s="43">
        <v>0.5</v>
      </c>
      <c r="C16" s="79">
        <v>1024.4000000000001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8.4838460101912752</v>
      </c>
      <c r="I16" s="147"/>
      <c r="J16" s="140">
        <f t="shared" ref="J16:J25" si="2">F$8/(F$8-1)*1000/F$9*(C16-D16)/10</f>
        <v>97.00598802395254</v>
      </c>
      <c r="K16" s="148"/>
      <c r="L16" s="143">
        <f t="shared" ref="L16:L25" si="3">(((30*F16)/(F$8-1))*(H16/B16))^0.5</f>
        <v>5.3457302649449229E-2</v>
      </c>
      <c r="M16" s="149"/>
      <c r="N16" s="28"/>
      <c r="O16" s="99"/>
      <c r="P16" s="99"/>
      <c r="Q16" s="99"/>
    </row>
    <row r="17" spans="1:17" x14ac:dyDescent="0.2">
      <c r="A17" s="28"/>
      <c r="B17" s="43">
        <v>1</v>
      </c>
      <c r="C17" s="79">
        <v>1024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8.5905610543446489</v>
      </c>
      <c r="I17" s="147"/>
      <c r="J17" s="140">
        <f t="shared" si="2"/>
        <v>95.103909827404024</v>
      </c>
      <c r="K17" s="148"/>
      <c r="L17" s="143">
        <f t="shared" si="3"/>
        <v>3.8037014257603086E-2</v>
      </c>
      <c r="M17" s="149"/>
      <c r="N17" s="28"/>
      <c r="O17" s="99"/>
      <c r="P17" s="99"/>
      <c r="Q17" s="99"/>
    </row>
    <row r="18" spans="1:17" x14ac:dyDescent="0.2">
      <c r="A18" s="28"/>
      <c r="B18" s="43">
        <v>2</v>
      </c>
      <c r="C18" s="79">
        <v>1023.5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8.7239548595363345</v>
      </c>
      <c r="I18" s="139"/>
      <c r="J18" s="140">
        <f>F$8/(F$8-1)*1000/F$9*(C18-D18)/10</f>
        <v>92.72631208171893</v>
      </c>
      <c r="K18" s="141"/>
      <c r="L18" s="142">
        <f>(((30*F18)/(F$8-1))*(H18/B18))^0.5</f>
        <v>2.710424797497353E-2</v>
      </c>
      <c r="M18" s="143"/>
      <c r="N18" s="28"/>
      <c r="O18" s="99"/>
      <c r="P18" s="99"/>
      <c r="Q18" s="99"/>
    </row>
    <row r="19" spans="1:17" x14ac:dyDescent="0.2">
      <c r="A19" s="28"/>
      <c r="B19" s="43">
        <v>4</v>
      </c>
      <c r="C19" s="79">
        <v>1023.1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8.8306699036896781</v>
      </c>
      <c r="I19" s="139"/>
      <c r="J19" s="140">
        <f t="shared" si="2"/>
        <v>90.824233885170955</v>
      </c>
      <c r="K19" s="141"/>
      <c r="L19" s="142">
        <f t="shared" si="3"/>
        <v>1.9282462024683228E-2</v>
      </c>
      <c r="M19" s="143"/>
      <c r="N19" s="28"/>
      <c r="O19" s="99"/>
      <c r="P19" s="99"/>
      <c r="Q19" s="99"/>
    </row>
    <row r="20" spans="1:17" x14ac:dyDescent="0.2">
      <c r="A20" s="28"/>
      <c r="B20" s="43">
        <v>8</v>
      </c>
      <c r="C20" s="79">
        <v>1022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9.1241362751113968</v>
      </c>
      <c r="I20" s="139"/>
      <c r="J20" s="150">
        <f t="shared" si="2"/>
        <v>85.59351884466362</v>
      </c>
      <c r="K20" s="145"/>
      <c r="L20" s="142">
        <f t="shared" si="3"/>
        <v>1.3859467456451717E-2</v>
      </c>
      <c r="M20" s="143"/>
      <c r="N20" s="28"/>
      <c r="O20" s="99"/>
      <c r="P20" s="99"/>
      <c r="Q20" s="99"/>
    </row>
    <row r="21" spans="1:17" x14ac:dyDescent="0.2">
      <c r="A21" s="28"/>
      <c r="B21" s="43">
        <v>16</v>
      </c>
      <c r="C21" s="79">
        <v>1020.3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9.5776752127631433</v>
      </c>
      <c r="I21" s="139"/>
      <c r="J21" s="150">
        <f t="shared" si="2"/>
        <v>77.50968650933406</v>
      </c>
      <c r="K21" s="145"/>
      <c r="L21" s="142">
        <f t="shared" si="3"/>
        <v>1.0040739886280918E-2</v>
      </c>
      <c r="M21" s="143"/>
      <c r="N21" s="28"/>
      <c r="O21" s="99"/>
      <c r="P21" s="99"/>
      <c r="Q21" s="99"/>
    </row>
    <row r="22" spans="1:17" x14ac:dyDescent="0.2">
      <c r="A22" s="28"/>
      <c r="B22" s="43">
        <v>32</v>
      </c>
      <c r="C22" s="79">
        <v>1019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9.9244991062615178</v>
      </c>
      <c r="I22" s="139"/>
      <c r="J22" s="150">
        <f t="shared" si="2"/>
        <v>71.327932370553015</v>
      </c>
      <c r="K22" s="145"/>
      <c r="L22" s="142">
        <f>(((30*F22)/(F$8-1))*(H22/B22))^0.5</f>
        <v>7.2272813938732208E-3</v>
      </c>
      <c r="M22" s="143"/>
      <c r="N22" s="28"/>
      <c r="O22" s="99"/>
      <c r="P22" s="99"/>
      <c r="Q22" s="99"/>
    </row>
    <row r="23" spans="1:17" x14ac:dyDescent="0.2">
      <c r="A23" s="28"/>
      <c r="B23" s="43">
        <v>64</v>
      </c>
      <c r="C23" s="79">
        <v>1017.6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10.298001760798234</v>
      </c>
      <c r="I23" s="139"/>
      <c r="J23" s="150">
        <f t="shared" si="2"/>
        <v>64.670658682634851</v>
      </c>
      <c r="K23" s="145"/>
      <c r="L23" s="142">
        <f t="shared" si="3"/>
        <v>5.2057361080773048E-3</v>
      </c>
      <c r="M23" s="143"/>
      <c r="N23" s="28"/>
      <c r="O23" s="99"/>
      <c r="P23" s="99"/>
      <c r="Q23" s="99"/>
    </row>
    <row r="24" spans="1:17" x14ac:dyDescent="0.2">
      <c r="A24" s="28"/>
      <c r="B24" s="43">
        <v>128</v>
      </c>
      <c r="C24" s="79">
        <v>1016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10.724861937411639</v>
      </c>
      <c r="I24" s="139"/>
      <c r="J24" s="150">
        <f t="shared" si="2"/>
        <v>57.062345896442409</v>
      </c>
      <c r="K24" s="145"/>
      <c r="L24" s="142">
        <f t="shared" si="3"/>
        <v>3.7565270912220585E-3</v>
      </c>
      <c r="M24" s="143"/>
      <c r="N24" s="28"/>
      <c r="O24" s="99"/>
      <c r="P24" s="99"/>
      <c r="Q24" s="99"/>
    </row>
    <row r="25" spans="1:17" x14ac:dyDescent="0.2">
      <c r="A25" s="28"/>
      <c r="B25" s="43">
        <v>256</v>
      </c>
      <c r="C25" s="79">
        <v>1014.9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11.018328308833356</v>
      </c>
      <c r="I25" s="139"/>
      <c r="J25" s="150">
        <f t="shared" si="2"/>
        <v>51.831630855935089</v>
      </c>
      <c r="K25" s="145"/>
      <c r="L25" s="142">
        <f t="shared" si="3"/>
        <v>2.6923624611060273E-3</v>
      </c>
      <c r="M25" s="143"/>
      <c r="N25" s="28"/>
      <c r="O25" s="99"/>
      <c r="P25" s="99"/>
      <c r="Q25" s="99"/>
    </row>
    <row r="26" spans="1:17" x14ac:dyDescent="0.2">
      <c r="A26" s="28"/>
      <c r="B26" s="43">
        <v>617</v>
      </c>
      <c r="C26" s="79">
        <v>1013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11.52522476856176</v>
      </c>
      <c r="I26" s="139"/>
      <c r="J26" s="150">
        <f>F$8/(F$8-1)*1000/F$9*(C26-D26)/10</f>
        <v>42.79675942233181</v>
      </c>
      <c r="K26" s="145"/>
      <c r="L26" s="142">
        <f>(((30*F26)/(F$8-1))*(H26/B26))^0.5</f>
        <v>1.7736902344190687E-3</v>
      </c>
      <c r="M26" s="143"/>
      <c r="N26" s="28"/>
      <c r="O26" s="99"/>
      <c r="P26" s="99"/>
      <c r="Q26" s="99"/>
    </row>
    <row r="27" spans="1:17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  <c r="O27" s="99"/>
      <c r="P27" s="99"/>
      <c r="Q27" s="99"/>
    </row>
    <row r="28" spans="1:17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  <c r="O28" s="99"/>
      <c r="P28" s="99"/>
      <c r="Q28" s="99"/>
    </row>
    <row r="29" spans="1:17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  <c r="O29" s="99"/>
      <c r="P29" s="99"/>
      <c r="Q29" s="99"/>
    </row>
    <row r="30" spans="1:17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  <c r="O30" s="99"/>
      <c r="P30" s="99"/>
      <c r="Q30" s="99"/>
    </row>
    <row r="31" spans="1:17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  <c r="O31" s="99"/>
      <c r="P31" s="99"/>
      <c r="Q31" s="99"/>
    </row>
    <row r="32" spans="1:17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99"/>
      <c r="P32" s="99"/>
      <c r="Q32" s="99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100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99"/>
      <c r="P33" s="99"/>
      <c r="Q33" s="99"/>
    </row>
    <row r="34" spans="1:17" ht="13.5" thickTop="1" x14ac:dyDescent="0.2">
      <c r="A34" s="28"/>
      <c r="B34" s="157" t="s">
        <v>65</v>
      </c>
      <c r="C34" s="157"/>
      <c r="D34" s="158"/>
      <c r="E34" s="38">
        <v>2.16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6.0742407199100112</v>
      </c>
      <c r="F35" s="28"/>
      <c r="G35" s="28"/>
      <c r="H35" s="28"/>
      <c r="I35" s="28"/>
      <c r="J35" s="159">
        <v>45.2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93.925759280089991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6.0742407199100112</v>
      </c>
      <c r="P36" s="105">
        <f>100-(O36+Q36)</f>
        <v>51.471316085489313</v>
      </c>
      <c r="Q36" s="106">
        <f>J35*(E36/100)</f>
        <v>42.454443194600678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99"/>
      <c r="P37" s="99"/>
      <c r="Q37" s="99"/>
    </row>
    <row r="38" spans="1:17" x14ac:dyDescent="0.2">
      <c r="A38" s="28"/>
      <c r="B38" s="99"/>
      <c r="C38" s="16" t="s">
        <v>52</v>
      </c>
      <c r="D38" s="117" t="s">
        <v>215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  <c r="O38" s="99"/>
      <c r="P38" s="99"/>
      <c r="Q38" s="99"/>
    </row>
    <row r="39" spans="1:17" x14ac:dyDescent="0.2">
      <c r="A39" s="28"/>
      <c r="B39" s="99"/>
      <c r="C39" s="99"/>
      <c r="D39" s="93" t="s">
        <v>149</v>
      </c>
      <c r="E39" s="88">
        <v>37.65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  <c r="O39" s="99"/>
      <c r="P39" s="99"/>
      <c r="Q39" s="99"/>
    </row>
    <row r="40" spans="1:17" x14ac:dyDescent="0.2">
      <c r="A40" s="2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28"/>
      <c r="O40" s="99"/>
      <c r="P40" s="99"/>
      <c r="Q40" s="99"/>
    </row>
    <row r="41" spans="1:17" x14ac:dyDescent="0.2">
      <c r="A41" s="2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28"/>
      <c r="O41" s="99"/>
      <c r="P41" s="99"/>
      <c r="Q41" s="99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99"/>
      <c r="P42" s="99"/>
      <c r="Q42" s="99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99"/>
      <c r="P43" s="99"/>
      <c r="Q43" s="99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99"/>
      <c r="P44" s="99"/>
      <c r="Q44" s="99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99"/>
      <c r="P45" s="99"/>
      <c r="Q45" s="99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99"/>
      <c r="P46" s="99"/>
      <c r="Q46" s="99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99"/>
      <c r="P47" s="99"/>
      <c r="Q47" s="99"/>
    </row>
  </sheetData>
  <mergeCells count="96">
    <mergeCell ref="A1:N1"/>
    <mergeCell ref="C2:D2"/>
    <mergeCell ref="B11:E11"/>
    <mergeCell ref="B12:E12"/>
    <mergeCell ref="F12:I12"/>
    <mergeCell ref="J12:M12"/>
    <mergeCell ref="B8:E8"/>
    <mergeCell ref="B9:E9"/>
    <mergeCell ref="B10:E10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  <mergeCell ref="L16:M16"/>
    <mergeCell ref="F17:G17"/>
    <mergeCell ref="H17:I17"/>
    <mergeCell ref="J17:K17"/>
    <mergeCell ref="L17:M17"/>
    <mergeCell ref="F18:G18"/>
    <mergeCell ref="H18:I18"/>
    <mergeCell ref="J18:K18"/>
    <mergeCell ref="L18:M18"/>
    <mergeCell ref="F19:G19"/>
    <mergeCell ref="H19:I19"/>
    <mergeCell ref="J19:K19"/>
    <mergeCell ref="L19:M19"/>
    <mergeCell ref="F20:G20"/>
    <mergeCell ref="H20:I20"/>
    <mergeCell ref="J20:K20"/>
    <mergeCell ref="L20:M20"/>
    <mergeCell ref="F21:G21"/>
    <mergeCell ref="H21:I21"/>
    <mergeCell ref="J21:K21"/>
    <mergeCell ref="L21:M21"/>
    <mergeCell ref="F22:G22"/>
    <mergeCell ref="H22:I22"/>
    <mergeCell ref="J22:K22"/>
    <mergeCell ref="L22:M22"/>
    <mergeCell ref="F23:G23"/>
    <mergeCell ref="H23:I23"/>
    <mergeCell ref="J23:K23"/>
    <mergeCell ref="L23:M23"/>
    <mergeCell ref="F24:G24"/>
    <mergeCell ref="H24:I24"/>
    <mergeCell ref="J24:K24"/>
    <mergeCell ref="L24:M24"/>
    <mergeCell ref="F25:G25"/>
    <mergeCell ref="H25:I25"/>
    <mergeCell ref="J25:K25"/>
    <mergeCell ref="L25:M25"/>
    <mergeCell ref="F26:G26"/>
    <mergeCell ref="H26:I26"/>
    <mergeCell ref="J26:K26"/>
    <mergeCell ref="L26:M26"/>
    <mergeCell ref="F27:G27"/>
    <mergeCell ref="H27:I27"/>
    <mergeCell ref="J27:K27"/>
    <mergeCell ref="L27:M27"/>
    <mergeCell ref="F28:G28"/>
    <mergeCell ref="H28:I28"/>
    <mergeCell ref="J28:K28"/>
    <mergeCell ref="L28:M28"/>
    <mergeCell ref="F29:G29"/>
    <mergeCell ref="H29:I29"/>
    <mergeCell ref="J29:K29"/>
    <mergeCell ref="L29:M29"/>
    <mergeCell ref="F30:G30"/>
    <mergeCell ref="H30:I30"/>
    <mergeCell ref="J30:K30"/>
    <mergeCell ref="L30:M30"/>
    <mergeCell ref="O34:Q34"/>
    <mergeCell ref="B35:D35"/>
    <mergeCell ref="J35:K35"/>
    <mergeCell ref="L35:M35"/>
    <mergeCell ref="F31:G31"/>
    <mergeCell ref="H31:I31"/>
    <mergeCell ref="J31:K31"/>
    <mergeCell ref="L31:M31"/>
    <mergeCell ref="C33:D33"/>
    <mergeCell ref="G33:J33"/>
    <mergeCell ref="B36:D36"/>
    <mergeCell ref="D38:M38"/>
    <mergeCell ref="B34:D34"/>
    <mergeCell ref="J34:K34"/>
    <mergeCell ref="L34:M34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zoomScale="106" zoomScaleNormal="106" workbookViewId="0">
      <selection activeCell="Q36" sqref="Q36"/>
    </sheetView>
  </sheetViews>
  <sheetFormatPr defaultRowHeight="12.75" x14ac:dyDescent="0.2"/>
  <sheetData>
    <row r="1" spans="1:17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Q1" s="111"/>
    </row>
    <row r="2" spans="1:17" ht="13.5" thickBot="1" x14ac:dyDescent="0.25">
      <c r="A2" s="28"/>
      <c r="B2" s="16" t="s">
        <v>14</v>
      </c>
      <c r="C2" s="116" t="s">
        <v>73</v>
      </c>
      <c r="D2" s="116"/>
      <c r="E2" s="82"/>
      <c r="F2" s="82"/>
      <c r="G2" s="82"/>
      <c r="H2" s="82"/>
      <c r="I2" s="82"/>
      <c r="J2" s="82"/>
      <c r="K2" s="82"/>
      <c r="L2" s="16" t="s">
        <v>30</v>
      </c>
      <c r="M2" s="81" t="s">
        <v>141</v>
      </c>
      <c r="N2" s="28"/>
    </row>
    <row r="3" spans="1:17" ht="13.5" thickBot="1" x14ac:dyDescent="0.25">
      <c r="A3" s="28"/>
      <c r="B3" s="82"/>
      <c r="C3" s="82"/>
      <c r="D3" s="82"/>
      <c r="E3" s="82"/>
      <c r="F3" s="82"/>
      <c r="G3" s="82"/>
      <c r="H3" s="82"/>
      <c r="I3" s="82"/>
      <c r="J3" s="82"/>
      <c r="K3" s="82"/>
      <c r="L3" s="16" t="s">
        <v>31</v>
      </c>
      <c r="M3" s="22" t="s">
        <v>110</v>
      </c>
      <c r="N3" s="28"/>
    </row>
    <row r="4" spans="1:17" ht="13.5" thickBot="1" x14ac:dyDescent="0.25">
      <c r="A4" s="28"/>
      <c r="B4" s="82"/>
      <c r="C4" s="16" t="s">
        <v>15</v>
      </c>
      <c r="D4" s="17" t="s">
        <v>89</v>
      </c>
      <c r="E4" s="82"/>
      <c r="F4" s="82"/>
      <c r="G4" s="82"/>
      <c r="H4" s="19" t="s">
        <v>23</v>
      </c>
      <c r="I4" s="82"/>
      <c r="J4" s="82"/>
      <c r="K4" s="82"/>
      <c r="L4" s="16" t="s">
        <v>32</v>
      </c>
      <c r="M4" s="30">
        <v>41613</v>
      </c>
      <c r="N4" s="28"/>
    </row>
    <row r="5" spans="1:17" ht="13.5" thickBot="1" x14ac:dyDescent="0.25">
      <c r="A5" s="28"/>
      <c r="B5" s="82"/>
      <c r="C5" s="16" t="s">
        <v>16</v>
      </c>
      <c r="D5" s="80" t="s">
        <v>141</v>
      </c>
      <c r="E5" s="82"/>
      <c r="F5" s="82"/>
      <c r="G5" s="82"/>
      <c r="H5" s="16" t="s">
        <v>24</v>
      </c>
      <c r="I5" s="17" t="s">
        <v>22</v>
      </c>
      <c r="J5" s="82"/>
      <c r="K5" s="82"/>
      <c r="L5" s="82"/>
      <c r="M5" s="82"/>
      <c r="N5" s="28"/>
    </row>
    <row r="6" spans="1:17" ht="13.5" thickBot="1" x14ac:dyDescent="0.25">
      <c r="A6" s="28"/>
      <c r="B6" s="82"/>
      <c r="C6" s="16" t="s">
        <v>17</v>
      </c>
      <c r="D6" s="80" t="s">
        <v>143</v>
      </c>
      <c r="E6" s="82"/>
      <c r="F6" s="82"/>
      <c r="G6" s="82"/>
      <c r="H6" s="16" t="s">
        <v>25</v>
      </c>
      <c r="I6" s="22">
        <v>98</v>
      </c>
      <c r="J6" s="82"/>
      <c r="K6" s="82"/>
      <c r="L6" s="82"/>
      <c r="M6" s="82"/>
      <c r="N6" s="28"/>
    </row>
    <row r="7" spans="1:17" ht="15" thickBot="1" x14ac:dyDescent="0.25">
      <c r="A7" s="28"/>
      <c r="B7" s="82"/>
      <c r="C7" s="82"/>
      <c r="D7" s="82"/>
      <c r="E7" s="16"/>
      <c r="F7" s="82"/>
      <c r="G7" s="82"/>
      <c r="H7" s="20" t="s">
        <v>26</v>
      </c>
      <c r="I7" s="23">
        <v>72</v>
      </c>
      <c r="J7" s="82" t="s">
        <v>61</v>
      </c>
      <c r="K7" s="24" t="s">
        <v>57</v>
      </c>
      <c r="L7" s="82"/>
      <c r="M7" s="82"/>
      <c r="N7" s="28"/>
    </row>
    <row r="8" spans="1:17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2"/>
      <c r="H8" s="21" t="s">
        <v>27</v>
      </c>
      <c r="I8" s="22">
        <v>5.9119999999999999</v>
      </c>
      <c r="J8" s="82" t="s">
        <v>60</v>
      </c>
      <c r="K8" s="82" t="s">
        <v>55</v>
      </c>
      <c r="L8" s="82"/>
      <c r="M8" s="82"/>
      <c r="N8" s="28"/>
    </row>
    <row r="9" spans="1:17" ht="13.5" thickBot="1" x14ac:dyDescent="0.25">
      <c r="A9" s="28"/>
      <c r="B9" s="123" t="s">
        <v>20</v>
      </c>
      <c r="C9" s="123"/>
      <c r="D9" s="123"/>
      <c r="E9" s="123"/>
      <c r="F9" s="32">
        <f>E39-(F10)+(F11)</f>
        <v>27.52</v>
      </c>
      <c r="G9" s="82" t="s">
        <v>59</v>
      </c>
      <c r="H9" s="21" t="s">
        <v>28</v>
      </c>
      <c r="I9" s="22">
        <v>15.212</v>
      </c>
      <c r="J9" s="82" t="s">
        <v>60</v>
      </c>
      <c r="K9" s="24" t="s">
        <v>58</v>
      </c>
      <c r="L9" s="82"/>
      <c r="M9" s="82"/>
      <c r="N9" s="28"/>
    </row>
    <row r="10" spans="1:17" ht="13.5" thickBot="1" x14ac:dyDescent="0.25">
      <c r="A10" s="28"/>
      <c r="B10" s="122" t="s">
        <v>148</v>
      </c>
      <c r="C10" s="123"/>
      <c r="D10" s="123"/>
      <c r="E10" s="123"/>
      <c r="F10" s="31">
        <v>6.25</v>
      </c>
      <c r="G10" s="82" t="s">
        <v>59</v>
      </c>
      <c r="H10" s="20" t="s">
        <v>29</v>
      </c>
      <c r="I10" s="22">
        <v>0.8</v>
      </c>
      <c r="J10" s="82" t="s">
        <v>39</v>
      </c>
      <c r="K10" s="82" t="s">
        <v>56</v>
      </c>
      <c r="L10" s="82"/>
      <c r="M10" s="82"/>
      <c r="N10" s="28"/>
    </row>
    <row r="11" spans="1:17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82"/>
      <c r="H11" s="82"/>
      <c r="I11" s="82"/>
      <c r="J11" s="82"/>
      <c r="K11" s="82"/>
      <c r="L11" s="82"/>
      <c r="M11" s="82"/>
      <c r="N11" s="28"/>
    </row>
    <row r="12" spans="1:17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7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7" x14ac:dyDescent="0.2">
      <c r="A14" s="28"/>
      <c r="B14" s="41" t="s">
        <v>38</v>
      </c>
      <c r="C14" s="84" t="s">
        <v>40</v>
      </c>
      <c r="D14" s="84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7" x14ac:dyDescent="0.2">
      <c r="A15" s="28"/>
      <c r="B15" s="43">
        <v>0.25</v>
      </c>
      <c r="C15" s="79">
        <v>1020.8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9.4442814075714576</v>
      </c>
      <c r="I15" s="139"/>
      <c r="J15" s="140">
        <f>F$8/(F$8-1)*1000/F$9*(C15-D15)/10</f>
        <v>96.956224350204948</v>
      </c>
      <c r="K15" s="141"/>
      <c r="L15" s="142">
        <f>(((30*F15)/(F$8-1))*(H15/B15))^0.5</f>
        <v>7.976458503568179E-2</v>
      </c>
      <c r="M15" s="143"/>
      <c r="N15" s="28"/>
    </row>
    <row r="16" spans="1:17" x14ac:dyDescent="0.2">
      <c r="A16" s="28"/>
      <c r="B16" s="43">
        <v>0.5</v>
      </c>
      <c r="C16" s="79">
        <v>1020.4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9.5509964517247994</v>
      </c>
      <c r="I16" s="147"/>
      <c r="J16" s="140">
        <f t="shared" ref="J16:J25" si="2">F$8/(F$8-1)*1000/F$9*(C16-D16)/10</f>
        <v>94.647742818057324</v>
      </c>
      <c r="K16" s="148"/>
      <c r="L16" s="143">
        <f t="shared" ref="L16:L25" si="3">(((30*F16)/(F$8-1))*(H16/B16))^0.5</f>
        <v>5.6719839683030085E-2</v>
      </c>
      <c r="M16" s="149"/>
      <c r="N16" s="28"/>
    </row>
    <row r="17" spans="1:14" x14ac:dyDescent="0.2">
      <c r="A17" s="28"/>
      <c r="B17" s="43">
        <v>1</v>
      </c>
      <c r="C17" s="79">
        <v>1020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9.6577114958781429</v>
      </c>
      <c r="I17" s="147"/>
      <c r="J17" s="140">
        <f t="shared" si="2"/>
        <v>92.339261285909714</v>
      </c>
      <c r="K17" s="148"/>
      <c r="L17" s="143">
        <f t="shared" si="3"/>
        <v>4.0330422229255258E-2</v>
      </c>
      <c r="M17" s="149"/>
      <c r="N17" s="28"/>
    </row>
    <row r="18" spans="1:14" x14ac:dyDescent="0.2">
      <c r="A18" s="28"/>
      <c r="B18" s="43">
        <v>2</v>
      </c>
      <c r="C18" s="79">
        <v>1019.6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9.7644265400314865</v>
      </c>
      <c r="I18" s="139"/>
      <c r="J18" s="140">
        <f>F$8/(F$8-1)*1000/F$9*(C18-D18)/10</f>
        <v>90.030779753762118</v>
      </c>
      <c r="K18" s="141"/>
      <c r="L18" s="142">
        <f>(((30*F18)/(F$8-1))*(H18/B18))^0.5</f>
        <v>2.8675039734459798E-2</v>
      </c>
      <c r="M18" s="143"/>
      <c r="N18" s="28"/>
    </row>
    <row r="19" spans="1:14" x14ac:dyDescent="0.2">
      <c r="A19" s="28"/>
      <c r="B19" s="43">
        <v>4</v>
      </c>
      <c r="C19" s="79">
        <v>1019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9.9244991062615178</v>
      </c>
      <c r="I19" s="139"/>
      <c r="J19" s="140">
        <f t="shared" si="2"/>
        <v>86.568057455540355</v>
      </c>
      <c r="K19" s="141"/>
      <c r="L19" s="142">
        <f t="shared" si="3"/>
        <v>2.0441838732604471E-2</v>
      </c>
      <c r="M19" s="143"/>
      <c r="N19" s="28"/>
    </row>
    <row r="20" spans="1:14" x14ac:dyDescent="0.2">
      <c r="A20" s="28"/>
      <c r="B20" s="43">
        <v>8</v>
      </c>
      <c r="C20" s="79">
        <v>1018.3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10.111250433529891</v>
      </c>
      <c r="I20" s="139"/>
      <c r="J20" s="150">
        <f t="shared" si="2"/>
        <v>82.528214774281551</v>
      </c>
      <c r="K20" s="145"/>
      <c r="L20" s="142">
        <f t="shared" si="3"/>
        <v>1.4589926195845261E-2</v>
      </c>
      <c r="M20" s="143"/>
      <c r="N20" s="28"/>
    </row>
    <row r="21" spans="1:14" x14ac:dyDescent="0.2">
      <c r="A21" s="28"/>
      <c r="B21" s="43">
        <v>16</v>
      </c>
      <c r="C21" s="79">
        <v>1016.9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10.484753088066608</v>
      </c>
      <c r="I21" s="139"/>
      <c r="J21" s="150">
        <f t="shared" si="2"/>
        <v>74.448529411764582</v>
      </c>
      <c r="K21" s="145"/>
      <c r="L21" s="142">
        <f t="shared" si="3"/>
        <v>1.0505452594506014E-2</v>
      </c>
      <c r="M21" s="143"/>
      <c r="N21" s="28"/>
    </row>
    <row r="22" spans="1:14" x14ac:dyDescent="0.2">
      <c r="A22" s="28"/>
      <c r="B22" s="43">
        <v>32</v>
      </c>
      <c r="C22" s="79">
        <v>1015.6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10.831576981564982</v>
      </c>
      <c r="I22" s="139"/>
      <c r="J22" s="150">
        <f t="shared" si="2"/>
        <v>66.945964432284683</v>
      </c>
      <c r="K22" s="145"/>
      <c r="L22" s="142">
        <f>(((30*F22)/(F$8-1))*(H22/B22))^0.5</f>
        <v>7.550340040154241E-3</v>
      </c>
      <c r="M22" s="143"/>
      <c r="N22" s="28"/>
    </row>
    <row r="23" spans="1:14" x14ac:dyDescent="0.2">
      <c r="A23" s="28"/>
      <c r="B23" s="43">
        <v>64</v>
      </c>
      <c r="C23" s="79">
        <v>1014.5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11.125043352986699</v>
      </c>
      <c r="I23" s="139"/>
      <c r="J23" s="150">
        <f t="shared" si="2"/>
        <v>60.597640218878254</v>
      </c>
      <c r="K23" s="145"/>
      <c r="L23" s="142">
        <f t="shared" si="3"/>
        <v>5.4107382374958104E-3</v>
      </c>
      <c r="M23" s="143"/>
      <c r="N23" s="28"/>
    </row>
    <row r="24" spans="1:14" x14ac:dyDescent="0.2">
      <c r="A24" s="28"/>
      <c r="B24" s="43">
        <v>128</v>
      </c>
      <c r="C24" s="79">
        <v>1013.4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11.418509724408416</v>
      </c>
      <c r="I24" s="139"/>
      <c r="J24" s="150">
        <f t="shared" si="2"/>
        <v>54.249316005471826</v>
      </c>
      <c r="K24" s="145"/>
      <c r="L24" s="142">
        <f t="shared" si="3"/>
        <v>3.8761036614376279E-3</v>
      </c>
      <c r="M24" s="143"/>
      <c r="N24" s="28"/>
    </row>
    <row r="25" spans="1:14" x14ac:dyDescent="0.2">
      <c r="A25" s="28"/>
      <c r="B25" s="43">
        <v>256</v>
      </c>
      <c r="C25" s="79">
        <v>1012.2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11.738654856868447</v>
      </c>
      <c r="I25" s="139"/>
      <c r="J25" s="150">
        <f t="shared" si="2"/>
        <v>47.323871409028996</v>
      </c>
      <c r="K25" s="145"/>
      <c r="L25" s="142">
        <f t="shared" si="3"/>
        <v>2.7789762750356165E-3</v>
      </c>
      <c r="M25" s="143"/>
      <c r="N25" s="28"/>
    </row>
    <row r="26" spans="1:14" x14ac:dyDescent="0.2">
      <c r="A26" s="28"/>
      <c r="B26" s="43">
        <v>563</v>
      </c>
      <c r="C26" s="79">
        <v>1011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12.058799989328508</v>
      </c>
      <c r="I26" s="139"/>
      <c r="J26" s="150">
        <f>F$8/(F$8-1)*1000/F$9*(C26-D26)/10</f>
        <v>40.398426812585498</v>
      </c>
      <c r="K26" s="145"/>
      <c r="L26" s="142">
        <f>(((30*F26)/(F$8-1))*(H26/B26))^0.5</f>
        <v>1.899299716789649E-3</v>
      </c>
      <c r="M26" s="143"/>
      <c r="N26" s="28"/>
    </row>
    <row r="27" spans="1:14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4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83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7" ht="13.5" thickTop="1" x14ac:dyDescent="0.2">
      <c r="A34" s="28"/>
      <c r="B34" s="157" t="s">
        <v>65</v>
      </c>
      <c r="C34" s="157"/>
      <c r="D34" s="158"/>
      <c r="E34" s="38">
        <v>2.61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8.6624626617988714</v>
      </c>
      <c r="F35" s="28"/>
      <c r="G35" s="28"/>
      <c r="H35" s="28"/>
      <c r="I35" s="28"/>
      <c r="J35" s="159">
        <v>41.5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91.33753733820113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8.6624626617988714</v>
      </c>
      <c r="P36" s="105">
        <f>100-(O36+Q36)</f>
        <v>53.432459342847658</v>
      </c>
      <c r="Q36" s="106">
        <f>J35*(E36/100)</f>
        <v>37.905077995353473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82"/>
      <c r="C38" s="16" t="s">
        <v>52</v>
      </c>
      <c r="D38" s="117" t="s">
        <v>160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B39" s="82"/>
      <c r="C39" s="82"/>
      <c r="D39" s="88" t="s">
        <v>124</v>
      </c>
      <c r="E39" s="88">
        <v>31.77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28"/>
    </row>
    <row r="41" spans="1:17" x14ac:dyDescent="0.2">
      <c r="A41" s="28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M38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B11:E11"/>
    <mergeCell ref="B10:E10"/>
    <mergeCell ref="B9:E9"/>
    <mergeCell ref="B8:E8"/>
    <mergeCell ref="O34:Q34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zoomScale="95" zoomScaleNormal="95" workbookViewId="0">
      <selection activeCell="B10" sqref="B10:E10"/>
    </sheetView>
  </sheetViews>
  <sheetFormatPr defaultRowHeight="12.75" x14ac:dyDescent="0.2"/>
  <sheetData>
    <row r="1" spans="1:18" ht="18.75" thickBot="1" x14ac:dyDescent="0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99"/>
      <c r="P1" s="99"/>
      <c r="Q1" s="99"/>
    </row>
    <row r="2" spans="1:18" ht="13.5" thickBot="1" x14ac:dyDescent="0.25">
      <c r="A2" s="28"/>
      <c r="B2" s="16" t="s">
        <v>14</v>
      </c>
      <c r="C2" s="116" t="s">
        <v>73</v>
      </c>
      <c r="D2" s="116"/>
      <c r="E2" s="99"/>
      <c r="F2" s="99"/>
      <c r="G2" s="99"/>
      <c r="H2" s="99"/>
      <c r="I2" s="99"/>
      <c r="J2" s="99"/>
      <c r="K2" s="99"/>
      <c r="L2" s="16" t="s">
        <v>30</v>
      </c>
      <c r="M2" s="80" t="s">
        <v>191</v>
      </c>
      <c r="N2" s="28"/>
      <c r="O2" s="99"/>
      <c r="P2" s="99"/>
      <c r="Q2" s="99"/>
      <c r="R2" s="111"/>
    </row>
    <row r="3" spans="1:18" ht="13.5" thickBot="1" x14ac:dyDescent="0.25">
      <c r="A3" s="28"/>
      <c r="B3" s="99"/>
      <c r="C3" s="99"/>
      <c r="D3" s="99"/>
      <c r="E3" s="99"/>
      <c r="F3" s="99"/>
      <c r="G3" s="99"/>
      <c r="H3" s="99"/>
      <c r="I3" s="99"/>
      <c r="J3" s="99"/>
      <c r="K3" s="99"/>
      <c r="L3" s="16" t="s">
        <v>31</v>
      </c>
      <c r="M3" s="22" t="s">
        <v>110</v>
      </c>
      <c r="N3" s="28"/>
      <c r="O3" s="99"/>
      <c r="P3" s="99"/>
      <c r="Q3" s="99"/>
    </row>
    <row r="4" spans="1:18" ht="13.5" thickBot="1" x14ac:dyDescent="0.25">
      <c r="A4" s="28"/>
      <c r="B4" s="99"/>
      <c r="C4" s="16" t="s">
        <v>15</v>
      </c>
      <c r="D4" s="17" t="s">
        <v>89</v>
      </c>
      <c r="E4" s="99"/>
      <c r="F4" s="99"/>
      <c r="G4" s="99"/>
      <c r="H4" s="19" t="s">
        <v>23</v>
      </c>
      <c r="I4" s="99"/>
      <c r="J4" s="99"/>
      <c r="K4" s="99"/>
      <c r="L4" s="16" t="s">
        <v>32</v>
      </c>
      <c r="M4" s="30">
        <v>41613</v>
      </c>
      <c r="N4" s="28"/>
      <c r="O4" s="99"/>
      <c r="P4" s="99"/>
      <c r="Q4" s="99"/>
    </row>
    <row r="5" spans="1:18" ht="13.5" thickBot="1" x14ac:dyDescent="0.25">
      <c r="A5" s="28"/>
      <c r="B5" s="99"/>
      <c r="C5" s="16" t="s">
        <v>16</v>
      </c>
      <c r="D5" s="80" t="s">
        <v>191</v>
      </c>
      <c r="E5" s="99"/>
      <c r="F5" s="99"/>
      <c r="G5" s="99"/>
      <c r="H5" s="16" t="s">
        <v>24</v>
      </c>
      <c r="I5" s="17" t="s">
        <v>22</v>
      </c>
      <c r="J5" s="99"/>
      <c r="K5" s="99"/>
      <c r="L5" s="99"/>
      <c r="M5" s="99"/>
      <c r="N5" s="28"/>
      <c r="O5" s="99"/>
      <c r="P5" s="99"/>
      <c r="Q5" s="99"/>
    </row>
    <row r="6" spans="1:18" ht="13.5" thickBot="1" x14ac:dyDescent="0.25">
      <c r="A6" s="28"/>
      <c r="B6" s="99"/>
      <c r="C6" s="16" t="s">
        <v>17</v>
      </c>
      <c r="D6" s="80" t="s">
        <v>193</v>
      </c>
      <c r="E6" s="99"/>
      <c r="F6" s="99"/>
      <c r="G6" s="99"/>
      <c r="H6" s="16" t="s">
        <v>25</v>
      </c>
      <c r="I6" s="22">
        <v>98</v>
      </c>
      <c r="J6" s="99"/>
      <c r="K6" s="99"/>
      <c r="L6" s="99"/>
      <c r="M6" s="99"/>
      <c r="N6" s="28"/>
      <c r="O6" s="99"/>
      <c r="P6" s="99"/>
      <c r="Q6" s="99"/>
    </row>
    <row r="7" spans="1:18" ht="15" thickBot="1" x14ac:dyDescent="0.25">
      <c r="A7" s="28"/>
      <c r="B7" s="99"/>
      <c r="C7" s="99"/>
      <c r="D7" s="99"/>
      <c r="E7" s="16"/>
      <c r="F7" s="99"/>
      <c r="G7" s="99"/>
      <c r="H7" s="20" t="s">
        <v>26</v>
      </c>
      <c r="I7" s="23">
        <v>72</v>
      </c>
      <c r="J7" s="99" t="s">
        <v>61</v>
      </c>
      <c r="K7" s="24" t="s">
        <v>57</v>
      </c>
      <c r="L7" s="99"/>
      <c r="M7" s="99"/>
      <c r="N7" s="28"/>
      <c r="O7" s="99"/>
      <c r="P7" s="99"/>
      <c r="Q7" s="99"/>
    </row>
    <row r="8" spans="1:18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24" t="s">
        <v>212</v>
      </c>
      <c r="H8" s="21" t="s">
        <v>27</v>
      </c>
      <c r="I8" s="22">
        <v>5.9119999999999999</v>
      </c>
      <c r="J8" s="99" t="s">
        <v>60</v>
      </c>
      <c r="K8" s="99" t="s">
        <v>55</v>
      </c>
      <c r="L8" s="99"/>
      <c r="M8" s="99"/>
      <c r="N8" s="28"/>
      <c r="O8" s="99"/>
      <c r="P8" s="99"/>
      <c r="Q8" s="99"/>
    </row>
    <row r="9" spans="1:18" ht="13.5" thickBot="1" x14ac:dyDescent="0.25">
      <c r="A9" s="28"/>
      <c r="B9" s="123" t="s">
        <v>20</v>
      </c>
      <c r="C9" s="123"/>
      <c r="D9" s="123"/>
      <c r="E9" s="123"/>
      <c r="F9" s="32">
        <f>E39-(F10)+(F11)</f>
        <v>35.79</v>
      </c>
      <c r="G9" s="101" t="s">
        <v>59</v>
      </c>
      <c r="H9" s="21" t="s">
        <v>28</v>
      </c>
      <c r="I9" s="22">
        <v>15.212</v>
      </c>
      <c r="J9" s="99" t="s">
        <v>60</v>
      </c>
      <c r="K9" s="24" t="s">
        <v>58</v>
      </c>
      <c r="L9" s="99"/>
      <c r="M9" s="99"/>
      <c r="N9" s="28"/>
      <c r="O9" s="99"/>
      <c r="P9" s="99"/>
      <c r="Q9" s="99" t="s">
        <v>4</v>
      </c>
    </row>
    <row r="10" spans="1:18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101" t="s">
        <v>59</v>
      </c>
      <c r="H10" s="20" t="s">
        <v>29</v>
      </c>
      <c r="I10" s="22">
        <v>0.8</v>
      </c>
      <c r="J10" s="99" t="s">
        <v>39</v>
      </c>
      <c r="K10" s="99" t="s">
        <v>56</v>
      </c>
      <c r="L10" s="99"/>
      <c r="M10" s="99"/>
      <c r="N10" s="28"/>
      <c r="O10" s="99"/>
      <c r="P10" s="99"/>
      <c r="Q10" s="99"/>
    </row>
    <row r="11" spans="1:18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H11" s="99"/>
      <c r="I11" s="99"/>
      <c r="J11" s="99"/>
      <c r="K11" s="99"/>
      <c r="L11" s="99"/>
      <c r="M11" s="99"/>
      <c r="N11" s="28"/>
      <c r="O11" s="99"/>
      <c r="P11" s="99"/>
      <c r="Q11" s="99"/>
    </row>
    <row r="12" spans="1:18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  <c r="O12" s="99"/>
      <c r="P12" s="99"/>
      <c r="Q12" s="99"/>
    </row>
    <row r="13" spans="1:18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  <c r="O13" s="99"/>
      <c r="P13" s="99"/>
      <c r="Q13" s="99"/>
    </row>
    <row r="14" spans="1:18" x14ac:dyDescent="0.2">
      <c r="A14" s="28"/>
      <c r="B14" s="41" t="s">
        <v>38</v>
      </c>
      <c r="C14" s="98" t="s">
        <v>40</v>
      </c>
      <c r="D14" s="98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  <c r="O14" s="99"/>
      <c r="P14" s="99"/>
      <c r="Q14" s="99"/>
    </row>
    <row r="15" spans="1:18" x14ac:dyDescent="0.2">
      <c r="A15" s="28"/>
      <c r="B15" s="43">
        <v>0.25</v>
      </c>
      <c r="C15" s="79">
        <v>1024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8.5905610543446489</v>
      </c>
      <c r="I15" s="139"/>
      <c r="J15" s="140">
        <f>F$8/(F$8-1)*1000/F$9*(C15-D15)/10</f>
        <v>88.75302006804398</v>
      </c>
      <c r="K15" s="141"/>
      <c r="L15" s="142">
        <f>(((30*F15)/(F$8-1))*(H15/B15))^0.5</f>
        <v>7.6074028515206171E-2</v>
      </c>
      <c r="M15" s="143"/>
      <c r="N15" s="28"/>
      <c r="O15" s="99"/>
      <c r="P15" s="99"/>
      <c r="Q15" s="99"/>
    </row>
    <row r="16" spans="1:18" x14ac:dyDescent="0.2">
      <c r="A16" s="28"/>
      <c r="B16" s="43">
        <v>0.5</v>
      </c>
      <c r="C16" s="79">
        <v>1023.7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8.6705973374596486</v>
      </c>
      <c r="I16" s="147"/>
      <c r="J16" s="140">
        <f t="shared" ref="J16:J25" si="2">F$8/(F$8-1)*1000/F$9*(C16-D16)/10</f>
        <v>87.42172476702352</v>
      </c>
      <c r="K16" s="148"/>
      <c r="L16" s="143">
        <f t="shared" ref="L16:L25" si="3">(((30*F16)/(F$8-1))*(H16/B16))^0.5</f>
        <v>5.4042466475908851E-2</v>
      </c>
      <c r="M16" s="149"/>
      <c r="N16" s="28"/>
      <c r="O16" s="99"/>
      <c r="P16" s="99"/>
      <c r="Q16" s="99"/>
    </row>
    <row r="17" spans="1:17" x14ac:dyDescent="0.2">
      <c r="A17" s="28"/>
      <c r="B17" s="43">
        <v>1</v>
      </c>
      <c r="C17" s="79">
        <v>1023.1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8.8306699036896781</v>
      </c>
      <c r="I17" s="147"/>
      <c r="J17" s="140">
        <f t="shared" si="2"/>
        <v>84.7591341649821</v>
      </c>
      <c r="K17" s="148"/>
      <c r="L17" s="143">
        <f t="shared" si="3"/>
        <v>3.8564924049366456E-2</v>
      </c>
      <c r="M17" s="149"/>
      <c r="N17" s="28"/>
      <c r="O17" s="99"/>
      <c r="P17" s="99"/>
      <c r="Q17" s="99"/>
    </row>
    <row r="18" spans="1:17" x14ac:dyDescent="0.2">
      <c r="A18" s="28"/>
      <c r="B18" s="43">
        <v>2</v>
      </c>
      <c r="C18" s="79">
        <v>1022.9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8.8840274257663658</v>
      </c>
      <c r="I18" s="139"/>
      <c r="J18" s="140">
        <f>F$8/(F$8-1)*1000/F$9*(C18-D18)/10</f>
        <v>83.871603964301457</v>
      </c>
      <c r="K18" s="141"/>
      <c r="L18" s="142">
        <f>(((30*F18)/(F$8-1))*(H18/B18))^0.5</f>
        <v>2.7351780491507775E-2</v>
      </c>
      <c r="M18" s="143"/>
      <c r="N18" s="28"/>
      <c r="O18" s="99"/>
      <c r="P18" s="99"/>
      <c r="Q18" s="99"/>
    </row>
    <row r="19" spans="1:17" x14ac:dyDescent="0.2">
      <c r="A19" s="28"/>
      <c r="B19" s="43">
        <v>4</v>
      </c>
      <c r="C19" s="79">
        <v>1022.7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8.9373849478430216</v>
      </c>
      <c r="I19" s="139"/>
      <c r="J19" s="140">
        <f t="shared" si="2"/>
        <v>82.984073763621325</v>
      </c>
      <c r="K19" s="141"/>
      <c r="L19" s="142">
        <f t="shared" si="3"/>
        <v>1.9398622485173354E-2</v>
      </c>
      <c r="M19" s="143"/>
      <c r="N19" s="28"/>
      <c r="O19" s="99"/>
      <c r="P19" s="99"/>
      <c r="Q19" s="99"/>
    </row>
    <row r="20" spans="1:17" x14ac:dyDescent="0.2">
      <c r="A20" s="28"/>
      <c r="B20" s="43">
        <v>8</v>
      </c>
      <c r="C20" s="79">
        <v>1021.3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9.3108876023797702</v>
      </c>
      <c r="I20" s="139"/>
      <c r="J20" s="150">
        <f t="shared" si="2"/>
        <v>76.771362358857843</v>
      </c>
      <c r="K20" s="145"/>
      <c r="L20" s="142">
        <f t="shared" si="3"/>
        <v>1.400058567316924E-2</v>
      </c>
      <c r="M20" s="143"/>
      <c r="N20" s="28"/>
      <c r="O20" s="99"/>
      <c r="P20" s="99"/>
      <c r="Q20" s="99"/>
    </row>
    <row r="21" spans="1:17" x14ac:dyDescent="0.2">
      <c r="A21" s="28"/>
      <c r="B21" s="43">
        <v>16</v>
      </c>
      <c r="C21" s="79">
        <v>1020.2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9.6043539738014569</v>
      </c>
      <c r="I21" s="139"/>
      <c r="J21" s="150">
        <f t="shared" si="2"/>
        <v>71.889946255115831</v>
      </c>
      <c r="K21" s="145"/>
      <c r="L21" s="142">
        <f t="shared" si="3"/>
        <v>1.0054714478828325E-2</v>
      </c>
      <c r="M21" s="143"/>
      <c r="N21" s="28"/>
      <c r="O21" s="99"/>
      <c r="P21" s="99"/>
      <c r="Q21" s="99"/>
    </row>
    <row r="22" spans="1:17" x14ac:dyDescent="0.2">
      <c r="A22" s="28"/>
      <c r="B22" s="43">
        <v>32</v>
      </c>
      <c r="C22" s="79">
        <v>1018.6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10.031214150414861</v>
      </c>
      <c r="I22" s="139"/>
      <c r="J22" s="150">
        <f t="shared" si="2"/>
        <v>64.789704649672203</v>
      </c>
      <c r="K22" s="145"/>
      <c r="L22" s="142">
        <f>(((30*F22)/(F$8-1))*(H22/B22))^0.5</f>
        <v>7.2660338507222321E-3</v>
      </c>
      <c r="M22" s="143"/>
      <c r="N22" s="28"/>
      <c r="O22" s="99"/>
      <c r="P22" s="99"/>
      <c r="Q22" s="99"/>
    </row>
    <row r="23" spans="1:17" x14ac:dyDescent="0.2">
      <c r="A23" s="28"/>
      <c r="B23" s="43">
        <v>64</v>
      </c>
      <c r="C23" s="79">
        <v>1017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10.458074327028266</v>
      </c>
      <c r="I23" s="139"/>
      <c r="J23" s="150">
        <f t="shared" si="2"/>
        <v>57.689463044228589</v>
      </c>
      <c r="K23" s="145"/>
      <c r="L23" s="142">
        <f t="shared" si="3"/>
        <v>5.2460391827693544E-3</v>
      </c>
      <c r="M23" s="143"/>
      <c r="N23" s="28"/>
      <c r="O23" s="99"/>
      <c r="P23" s="99"/>
      <c r="Q23" s="99"/>
    </row>
    <row r="24" spans="1:17" x14ac:dyDescent="0.2">
      <c r="A24" s="28"/>
      <c r="B24" s="43">
        <v>128</v>
      </c>
      <c r="C24" s="79">
        <v>1015.1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10.96497078675667</v>
      </c>
      <c r="I24" s="139"/>
      <c r="J24" s="150">
        <f t="shared" si="2"/>
        <v>49.257926137764507</v>
      </c>
      <c r="K24" s="145"/>
      <c r="L24" s="142">
        <f t="shared" si="3"/>
        <v>3.7983450076637167E-3</v>
      </c>
      <c r="M24" s="143"/>
      <c r="N24" s="28"/>
      <c r="O24" s="99"/>
      <c r="P24" s="99"/>
      <c r="Q24" s="99"/>
    </row>
    <row r="25" spans="1:17" x14ac:dyDescent="0.2">
      <c r="A25" s="28"/>
      <c r="B25" s="43">
        <v>256</v>
      </c>
      <c r="C25" s="79">
        <v>1013.4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11.418509724408416</v>
      </c>
      <c r="I25" s="139"/>
      <c r="J25" s="150">
        <f t="shared" si="2"/>
        <v>41.713919431980571</v>
      </c>
      <c r="K25" s="145"/>
      <c r="L25" s="142">
        <f t="shared" si="3"/>
        <v>2.7408191835845523E-3</v>
      </c>
      <c r="M25" s="143"/>
      <c r="N25" s="28"/>
      <c r="O25" s="99"/>
      <c r="P25" s="99"/>
      <c r="Q25" s="99"/>
    </row>
    <row r="26" spans="1:17" x14ac:dyDescent="0.2">
      <c r="A26" s="28"/>
      <c r="B26" s="43">
        <v>610</v>
      </c>
      <c r="C26" s="79">
        <v>1012.1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11.765333617906791</v>
      </c>
      <c r="I26" s="139"/>
      <c r="J26" s="150">
        <f>F$8/(F$8-1)*1000/F$9*(C26-D26)/10</f>
        <v>35.944973127557915</v>
      </c>
      <c r="K26" s="145"/>
      <c r="L26" s="142">
        <f>(((30*F26)/(F$8-1))*(H26/B26))^0.5</f>
        <v>1.8023239786794107E-3</v>
      </c>
      <c r="M26" s="143"/>
      <c r="N26" s="28"/>
      <c r="O26" s="99"/>
      <c r="P26" s="99"/>
      <c r="Q26" s="99"/>
    </row>
    <row r="27" spans="1:17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  <c r="O27" s="99"/>
      <c r="P27" s="99"/>
      <c r="Q27" s="99"/>
    </row>
    <row r="28" spans="1:17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  <c r="O28" s="99"/>
      <c r="P28" s="99"/>
      <c r="Q28" s="99"/>
    </row>
    <row r="29" spans="1:17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  <c r="O29" s="99"/>
      <c r="P29" s="99"/>
      <c r="Q29" s="99"/>
    </row>
    <row r="30" spans="1:17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  <c r="O30" s="99"/>
      <c r="P30" s="99"/>
      <c r="Q30" s="99"/>
    </row>
    <row r="31" spans="1:17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  <c r="O31" s="99"/>
      <c r="P31" s="99"/>
      <c r="Q31" s="99"/>
    </row>
    <row r="32" spans="1:17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99"/>
      <c r="P32" s="99"/>
      <c r="Q32" s="99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100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99"/>
      <c r="P33" s="99"/>
      <c r="Q33" s="99"/>
    </row>
    <row r="34" spans="1:17" ht="13.5" thickTop="1" x14ac:dyDescent="0.2">
      <c r="A34" s="28"/>
      <c r="B34" s="157" t="s">
        <v>65</v>
      </c>
      <c r="C34" s="157"/>
      <c r="D34" s="158"/>
      <c r="E34" s="38">
        <v>1.27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3.4268753372908791</v>
      </c>
      <c r="F35" s="28"/>
      <c r="G35" s="28"/>
      <c r="H35" s="28"/>
      <c r="I35" s="28"/>
      <c r="J35" s="159">
        <v>37.1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96.57312466270912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3.4268753372908791</v>
      </c>
      <c r="P36" s="105">
        <f>100-(O36+Q36)</f>
        <v>60.744495412844032</v>
      </c>
      <c r="Q36" s="106">
        <f>J35*(E36/100)</f>
        <v>35.828629249865088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99"/>
      <c r="P37" s="99"/>
      <c r="Q37" s="99"/>
    </row>
    <row r="38" spans="1:17" x14ac:dyDescent="0.2">
      <c r="A38" s="28"/>
      <c r="B38" s="99"/>
      <c r="C38" s="16" t="s">
        <v>52</v>
      </c>
      <c r="D38" s="117" t="s">
        <v>216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  <c r="O38" s="99"/>
      <c r="P38" s="99"/>
      <c r="Q38" s="99"/>
    </row>
    <row r="39" spans="1:17" x14ac:dyDescent="0.2">
      <c r="A39" s="28"/>
      <c r="B39" s="99"/>
      <c r="C39" s="99"/>
      <c r="D39" s="93" t="s">
        <v>149</v>
      </c>
      <c r="E39" s="88">
        <v>40.04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  <c r="O39" s="99"/>
      <c r="P39" s="99"/>
      <c r="Q39" s="99"/>
    </row>
    <row r="40" spans="1:17" x14ac:dyDescent="0.2">
      <c r="A40" s="2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28"/>
      <c r="O40" s="99"/>
      <c r="P40" s="99"/>
      <c r="Q40" s="99"/>
    </row>
    <row r="41" spans="1:17" x14ac:dyDescent="0.2">
      <c r="A41" s="2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28"/>
      <c r="O41" s="99"/>
      <c r="P41" s="99"/>
      <c r="Q41" s="99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99"/>
      <c r="P42" s="99"/>
      <c r="Q42" s="99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99"/>
      <c r="P43" s="99"/>
      <c r="Q43" s="99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99"/>
      <c r="P44" s="99"/>
      <c r="Q44" s="99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99"/>
      <c r="P45" s="99"/>
      <c r="Q45" s="99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99"/>
      <c r="P46" s="99"/>
      <c r="Q46" s="99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99"/>
      <c r="P47" s="99"/>
      <c r="Q47" s="99"/>
    </row>
  </sheetData>
  <mergeCells count="96">
    <mergeCell ref="A1:N1"/>
    <mergeCell ref="C2:D2"/>
    <mergeCell ref="B11:E11"/>
    <mergeCell ref="B12:E12"/>
    <mergeCell ref="F12:I12"/>
    <mergeCell ref="J12:M12"/>
    <mergeCell ref="B8:E8"/>
    <mergeCell ref="B9:E9"/>
    <mergeCell ref="B10:E10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  <mergeCell ref="L16:M16"/>
    <mergeCell ref="F17:G17"/>
    <mergeCell ref="H17:I17"/>
    <mergeCell ref="J17:K17"/>
    <mergeCell ref="L17:M17"/>
    <mergeCell ref="F18:G18"/>
    <mergeCell ref="H18:I18"/>
    <mergeCell ref="J18:K18"/>
    <mergeCell ref="L18:M18"/>
    <mergeCell ref="F19:G19"/>
    <mergeCell ref="H19:I19"/>
    <mergeCell ref="J19:K19"/>
    <mergeCell ref="L19:M19"/>
    <mergeCell ref="F20:G20"/>
    <mergeCell ref="H20:I20"/>
    <mergeCell ref="J20:K20"/>
    <mergeCell ref="L20:M20"/>
    <mergeCell ref="F21:G21"/>
    <mergeCell ref="H21:I21"/>
    <mergeCell ref="J21:K21"/>
    <mergeCell ref="L21:M21"/>
    <mergeCell ref="F22:G22"/>
    <mergeCell ref="H22:I22"/>
    <mergeCell ref="J22:K22"/>
    <mergeCell ref="L22:M22"/>
    <mergeCell ref="F23:G23"/>
    <mergeCell ref="H23:I23"/>
    <mergeCell ref="J23:K23"/>
    <mergeCell ref="L23:M23"/>
    <mergeCell ref="F24:G24"/>
    <mergeCell ref="H24:I24"/>
    <mergeCell ref="J24:K24"/>
    <mergeCell ref="L24:M24"/>
    <mergeCell ref="F25:G25"/>
    <mergeCell ref="H25:I25"/>
    <mergeCell ref="J25:K25"/>
    <mergeCell ref="L25:M25"/>
    <mergeCell ref="F26:G26"/>
    <mergeCell ref="H26:I26"/>
    <mergeCell ref="J26:K26"/>
    <mergeCell ref="L26:M26"/>
    <mergeCell ref="F27:G27"/>
    <mergeCell ref="H27:I27"/>
    <mergeCell ref="J27:K27"/>
    <mergeCell ref="L27:M27"/>
    <mergeCell ref="F28:G28"/>
    <mergeCell ref="H28:I28"/>
    <mergeCell ref="J28:K28"/>
    <mergeCell ref="L28:M28"/>
    <mergeCell ref="F29:G29"/>
    <mergeCell ref="H29:I29"/>
    <mergeCell ref="J29:K29"/>
    <mergeCell ref="L29:M29"/>
    <mergeCell ref="F30:G30"/>
    <mergeCell ref="H30:I30"/>
    <mergeCell ref="J30:K30"/>
    <mergeCell ref="L30:M30"/>
    <mergeCell ref="O34:Q34"/>
    <mergeCell ref="B35:D35"/>
    <mergeCell ref="J35:K35"/>
    <mergeCell ref="L35:M35"/>
    <mergeCell ref="F31:G31"/>
    <mergeCell ref="H31:I31"/>
    <mergeCell ref="J31:K31"/>
    <mergeCell ref="L31:M31"/>
    <mergeCell ref="C33:D33"/>
    <mergeCell ref="G33:J33"/>
    <mergeCell ref="B36:D36"/>
    <mergeCell ref="D38:M38"/>
    <mergeCell ref="B34:D34"/>
    <mergeCell ref="J34:K34"/>
    <mergeCell ref="L34:M34"/>
  </mergeCells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7"/>
  <sheetViews>
    <sheetView zoomScale="98" zoomScaleNormal="98" workbookViewId="0">
      <selection activeCell="B10" sqref="B10:E10"/>
    </sheetView>
  </sheetViews>
  <sheetFormatPr defaultRowHeight="12.75" x14ac:dyDescent="0.2"/>
  <sheetData>
    <row r="1" spans="1:19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9" ht="13.5" thickBot="1" x14ac:dyDescent="0.25">
      <c r="A2" s="28"/>
      <c r="B2" s="16" t="s">
        <v>14</v>
      </c>
      <c r="C2" s="116" t="s">
        <v>73</v>
      </c>
      <c r="D2" s="116"/>
      <c r="E2" s="82"/>
      <c r="F2" s="82"/>
      <c r="G2" s="82"/>
      <c r="H2" s="82"/>
      <c r="I2" s="82"/>
      <c r="J2" s="82"/>
      <c r="K2" s="82"/>
      <c r="L2" s="16" t="s">
        <v>30</v>
      </c>
      <c r="M2" s="81" t="s">
        <v>142</v>
      </c>
      <c r="N2" s="28"/>
      <c r="S2" s="111"/>
    </row>
    <row r="3" spans="1:19" ht="13.5" thickBot="1" x14ac:dyDescent="0.25">
      <c r="A3" s="28"/>
      <c r="B3" s="82"/>
      <c r="C3" s="82"/>
      <c r="D3" s="82"/>
      <c r="E3" s="82"/>
      <c r="F3" s="82"/>
      <c r="G3" s="82"/>
      <c r="H3" s="82"/>
      <c r="I3" s="82"/>
      <c r="J3" s="82"/>
      <c r="K3" s="82"/>
      <c r="L3" s="16" t="s">
        <v>31</v>
      </c>
      <c r="M3" s="22" t="s">
        <v>110</v>
      </c>
      <c r="N3" s="28"/>
    </row>
    <row r="4" spans="1:19" ht="13.5" thickBot="1" x14ac:dyDescent="0.25">
      <c r="A4" s="28"/>
      <c r="B4" s="82"/>
      <c r="C4" s="16" t="s">
        <v>15</v>
      </c>
      <c r="D4" s="17" t="s">
        <v>89</v>
      </c>
      <c r="E4" s="82"/>
      <c r="F4" s="82"/>
      <c r="G4" s="82"/>
      <c r="H4" s="19" t="s">
        <v>23</v>
      </c>
      <c r="I4" s="82"/>
      <c r="J4" s="82"/>
      <c r="K4" s="82"/>
      <c r="L4" s="16" t="s">
        <v>32</v>
      </c>
      <c r="M4" s="30">
        <v>41613</v>
      </c>
      <c r="N4" s="28"/>
    </row>
    <row r="5" spans="1:19" ht="13.5" thickBot="1" x14ac:dyDescent="0.25">
      <c r="A5" s="28"/>
      <c r="B5" s="82"/>
      <c r="C5" s="16" t="s">
        <v>16</v>
      </c>
      <c r="D5" s="80" t="s">
        <v>142</v>
      </c>
      <c r="E5" s="82"/>
      <c r="F5" s="82"/>
      <c r="G5" s="82"/>
      <c r="H5" s="16" t="s">
        <v>24</v>
      </c>
      <c r="I5" s="17" t="s">
        <v>22</v>
      </c>
      <c r="J5" s="82"/>
      <c r="K5" s="82"/>
      <c r="L5" s="82"/>
      <c r="M5" s="82"/>
      <c r="N5" s="28"/>
    </row>
    <row r="6" spans="1:19" ht="13.5" thickBot="1" x14ac:dyDescent="0.25">
      <c r="A6" s="28"/>
      <c r="B6" s="82"/>
      <c r="C6" s="16" t="s">
        <v>17</v>
      </c>
      <c r="D6" s="80" t="s">
        <v>234</v>
      </c>
      <c r="E6" s="82"/>
      <c r="F6" s="82"/>
      <c r="G6" s="82"/>
      <c r="H6" s="16" t="s">
        <v>25</v>
      </c>
      <c r="I6" s="22">
        <v>98</v>
      </c>
      <c r="J6" s="82"/>
      <c r="K6" s="82"/>
      <c r="L6" s="82"/>
      <c r="M6" s="82"/>
      <c r="N6" s="28"/>
    </row>
    <row r="7" spans="1:19" ht="15" thickBot="1" x14ac:dyDescent="0.25">
      <c r="A7" s="28"/>
      <c r="B7" s="82"/>
      <c r="C7" s="82"/>
      <c r="D7" s="82"/>
      <c r="E7" s="16"/>
      <c r="F7" s="82"/>
      <c r="G7" s="82"/>
      <c r="H7" s="20" t="s">
        <v>26</v>
      </c>
      <c r="I7" s="23">
        <v>72</v>
      </c>
      <c r="J7" s="82" t="s">
        <v>61</v>
      </c>
      <c r="K7" s="24" t="s">
        <v>57</v>
      </c>
      <c r="L7" s="82"/>
      <c r="M7" s="82"/>
      <c r="N7" s="28"/>
    </row>
    <row r="8" spans="1:19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2"/>
      <c r="H8" s="21" t="s">
        <v>27</v>
      </c>
      <c r="I8" s="22">
        <v>5.9119999999999999</v>
      </c>
      <c r="J8" s="82" t="s">
        <v>60</v>
      </c>
      <c r="K8" s="82" t="s">
        <v>55</v>
      </c>
      <c r="L8" s="82"/>
      <c r="M8" s="82"/>
      <c r="N8" s="28"/>
    </row>
    <row r="9" spans="1:19" ht="13.5" thickBot="1" x14ac:dyDescent="0.25">
      <c r="A9" s="28"/>
      <c r="B9" s="123" t="s">
        <v>20</v>
      </c>
      <c r="C9" s="123"/>
      <c r="D9" s="123"/>
      <c r="E9" s="123"/>
      <c r="F9" s="32">
        <f>E39-(F10)+(F11)</f>
        <v>25.29</v>
      </c>
      <c r="G9" s="82" t="s">
        <v>59</v>
      </c>
      <c r="H9" s="21" t="s">
        <v>28</v>
      </c>
      <c r="I9" s="22">
        <v>15.212</v>
      </c>
      <c r="J9" s="82" t="s">
        <v>60</v>
      </c>
      <c r="K9" s="24" t="s">
        <v>58</v>
      </c>
      <c r="L9" s="82"/>
      <c r="M9" s="82"/>
      <c r="N9" s="28"/>
    </row>
    <row r="10" spans="1:19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2" t="s">
        <v>59</v>
      </c>
      <c r="H10" s="20" t="s">
        <v>29</v>
      </c>
      <c r="I10" s="22">
        <v>0.8</v>
      </c>
      <c r="J10" s="82" t="s">
        <v>39</v>
      </c>
      <c r="K10" s="82" t="s">
        <v>56</v>
      </c>
      <c r="L10" s="82"/>
      <c r="M10" s="82"/>
      <c r="N10" s="28"/>
    </row>
    <row r="11" spans="1:19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H11" s="82"/>
      <c r="I11" s="82"/>
      <c r="J11" s="82"/>
      <c r="K11" s="82"/>
      <c r="L11" s="82"/>
      <c r="M11" s="82"/>
      <c r="N11" s="28"/>
    </row>
    <row r="12" spans="1:19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9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9" x14ac:dyDescent="0.2">
      <c r="A14" s="28"/>
      <c r="B14" s="41" t="s">
        <v>38</v>
      </c>
      <c r="C14" s="84" t="s">
        <v>40</v>
      </c>
      <c r="D14" s="84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9" x14ac:dyDescent="0.2">
      <c r="A15" s="28"/>
      <c r="B15" s="43">
        <v>0.25</v>
      </c>
      <c r="C15" s="79">
        <v>1020.1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9.6310327348398008</v>
      </c>
      <c r="I15" s="139"/>
      <c r="J15" s="140">
        <f>F$8/(F$8-1)*1000/F$9*(C15-D15)/10</f>
        <v>101.10948293908326</v>
      </c>
      <c r="K15" s="141"/>
      <c r="L15" s="142">
        <f>(((30*F15)/(F$8-1))*(H15/B15))^0.5</f>
        <v>8.0549357405284946E-2</v>
      </c>
      <c r="M15" s="143"/>
      <c r="N15" s="28"/>
    </row>
    <row r="16" spans="1:19" x14ac:dyDescent="0.2">
      <c r="A16" s="28"/>
      <c r="B16" s="43">
        <v>0.5</v>
      </c>
      <c r="C16" s="79">
        <v>1019.5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9.7911053010698303</v>
      </c>
      <c r="I16" s="147"/>
      <c r="J16" s="140">
        <f t="shared" ref="J16:J25" si="2">F$8/(F$8-1)*1000/F$9*(C16-D16)/10</f>
        <v>97.341427674272566</v>
      </c>
      <c r="K16" s="148"/>
      <c r="L16" s="143">
        <f t="shared" ref="L16:L25" si="3">(((30*F16)/(F$8-1))*(H16/B16))^0.5</f>
        <v>5.7428373129222811E-2</v>
      </c>
      <c r="M16" s="149"/>
      <c r="N16" s="28"/>
    </row>
    <row r="17" spans="1:14" x14ac:dyDescent="0.2">
      <c r="A17" s="28"/>
      <c r="B17" s="43">
        <v>1</v>
      </c>
      <c r="C17" s="79">
        <v>1019.1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9.8978203452231739</v>
      </c>
      <c r="I17" s="147"/>
      <c r="J17" s="140">
        <f t="shared" si="2"/>
        <v>94.82939083106568</v>
      </c>
      <c r="K17" s="148"/>
      <c r="L17" s="143">
        <f t="shared" si="3"/>
        <v>4.0828689306544118E-2</v>
      </c>
      <c r="M17" s="149"/>
      <c r="N17" s="28"/>
    </row>
    <row r="18" spans="1:14" x14ac:dyDescent="0.2">
      <c r="A18" s="28"/>
      <c r="B18" s="43">
        <v>2</v>
      </c>
      <c r="C18" s="79">
        <v>1018.8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9.9778566283382037</v>
      </c>
      <c r="I18" s="139"/>
      <c r="J18" s="140">
        <f>F$8/(F$8-1)*1000/F$9*(C18-D18)/10</f>
        <v>92.945363198659976</v>
      </c>
      <c r="K18" s="141"/>
      <c r="L18" s="142">
        <f>(((30*F18)/(F$8-1))*(H18/B18))^0.5</f>
        <v>2.8986734105941298E-2</v>
      </c>
      <c r="M18" s="143"/>
      <c r="N18" s="28"/>
    </row>
    <row r="19" spans="1:14" x14ac:dyDescent="0.2">
      <c r="A19" s="28"/>
      <c r="B19" s="43">
        <v>4</v>
      </c>
      <c r="C19" s="79">
        <v>1018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10.191286716644891</v>
      </c>
      <c r="I19" s="139"/>
      <c r="J19" s="140">
        <f t="shared" si="2"/>
        <v>87.92128951224619</v>
      </c>
      <c r="K19" s="141"/>
      <c r="L19" s="142">
        <f t="shared" si="3"/>
        <v>2.0714772560714131E-2</v>
      </c>
      <c r="M19" s="143"/>
      <c r="N19" s="28"/>
    </row>
    <row r="20" spans="1:14" x14ac:dyDescent="0.2">
      <c r="A20" s="28"/>
      <c r="B20" s="43">
        <v>8</v>
      </c>
      <c r="C20" s="79">
        <v>1017.2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10.404716804951578</v>
      </c>
      <c r="I20" s="139"/>
      <c r="J20" s="150">
        <f t="shared" si="2"/>
        <v>82.897215825832404</v>
      </c>
      <c r="K20" s="145"/>
      <c r="L20" s="142">
        <f t="shared" si="3"/>
        <v>1.4800138976035999E-2</v>
      </c>
      <c r="M20" s="143"/>
      <c r="N20" s="28"/>
    </row>
    <row r="21" spans="1:14" x14ac:dyDescent="0.2">
      <c r="A21" s="28"/>
      <c r="B21" s="43">
        <v>16</v>
      </c>
      <c r="C21" s="79">
        <v>1016.1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10.698183176373295</v>
      </c>
      <c r="I21" s="139"/>
      <c r="J21" s="150">
        <f t="shared" si="2"/>
        <v>75.989114507012914</v>
      </c>
      <c r="K21" s="145"/>
      <c r="L21" s="142">
        <f t="shared" si="3"/>
        <v>1.061183963834143E-2</v>
      </c>
      <c r="M21" s="143"/>
      <c r="N21" s="28"/>
    </row>
    <row r="22" spans="1:14" x14ac:dyDescent="0.2">
      <c r="A22" s="28"/>
      <c r="B22" s="43">
        <v>32</v>
      </c>
      <c r="C22" s="79">
        <v>1015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10.991649547795012</v>
      </c>
      <c r="I22" s="139"/>
      <c r="J22" s="150">
        <f t="shared" si="2"/>
        <v>69.081013188193438</v>
      </c>
      <c r="K22" s="145"/>
      <c r="L22" s="142">
        <f>(((30*F22)/(F$8-1))*(H22/B22))^0.5</f>
        <v>7.6059261160215967E-3</v>
      </c>
      <c r="M22" s="143"/>
      <c r="N22" s="28"/>
    </row>
    <row r="23" spans="1:14" x14ac:dyDescent="0.2">
      <c r="A23" s="28"/>
      <c r="B23" s="43">
        <v>64</v>
      </c>
      <c r="C23" s="79">
        <v>1014.1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11.231758397140043</v>
      </c>
      <c r="I23" s="139"/>
      <c r="J23" s="150">
        <f t="shared" si="2"/>
        <v>63.428930290977746</v>
      </c>
      <c r="K23" s="145"/>
      <c r="L23" s="142">
        <f t="shared" si="3"/>
        <v>5.4366270850139172E-3</v>
      </c>
      <c r="M23" s="143"/>
      <c r="N23" s="28"/>
    </row>
    <row r="24" spans="1:14" x14ac:dyDescent="0.2">
      <c r="A24" s="28"/>
      <c r="B24" s="43">
        <v>128</v>
      </c>
      <c r="C24" s="79">
        <v>1013.4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11.418509724408416</v>
      </c>
      <c r="I24" s="139"/>
      <c r="J24" s="150">
        <f t="shared" si="2"/>
        <v>59.032865815365156</v>
      </c>
      <c r="K24" s="145"/>
      <c r="L24" s="142">
        <f t="shared" si="3"/>
        <v>3.8761036614376279E-3</v>
      </c>
      <c r="M24" s="143"/>
      <c r="N24" s="28"/>
    </row>
    <row r="25" spans="1:14" x14ac:dyDescent="0.2">
      <c r="A25" s="28"/>
      <c r="B25" s="43">
        <v>256</v>
      </c>
      <c r="C25" s="79">
        <v>1012.6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11.631939812715103</v>
      </c>
      <c r="I25" s="139"/>
      <c r="J25" s="150">
        <f t="shared" si="2"/>
        <v>54.00879212895137</v>
      </c>
      <c r="K25" s="145"/>
      <c r="L25" s="142">
        <f t="shared" si="3"/>
        <v>2.7663157250228899E-3</v>
      </c>
      <c r="M25" s="143"/>
      <c r="N25" s="28"/>
    </row>
    <row r="26" spans="1:14" x14ac:dyDescent="0.2">
      <c r="A26" s="28"/>
      <c r="B26" s="43">
        <v>558</v>
      </c>
      <c r="C26" s="79">
        <v>1011.3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11.978763706213508</v>
      </c>
      <c r="I26" s="139"/>
      <c r="J26" s="150">
        <f>F$8/(F$8-1)*1000/F$9*(C26-D26)/10</f>
        <v>45.844672388528082</v>
      </c>
      <c r="K26" s="145"/>
      <c r="L26" s="142">
        <f>(((30*F26)/(F$8-1))*(H26/B26))^0.5</f>
        <v>1.9014484445137798E-3</v>
      </c>
      <c r="M26" s="143"/>
      <c r="N26" s="28"/>
    </row>
    <row r="27" spans="1:14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4" x14ac:dyDescent="0.2">
      <c r="A28" s="28"/>
      <c r="B28" s="43"/>
      <c r="C28" s="34" t="s">
        <v>4</v>
      </c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83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7" ht="13.5" thickTop="1" x14ac:dyDescent="0.2">
      <c r="A34" s="28"/>
      <c r="B34" s="157" t="s">
        <v>65</v>
      </c>
      <c r="C34" s="157"/>
      <c r="D34" s="158"/>
      <c r="E34" s="38">
        <v>2.44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8.7991345113595383</v>
      </c>
      <c r="F35" s="28"/>
      <c r="G35" s="28"/>
      <c r="H35" s="28"/>
      <c r="I35" s="28"/>
      <c r="J35" s="159">
        <v>47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91.20086548864046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8.7991345113595383</v>
      </c>
      <c r="P36" s="105">
        <f>100-(O36+Q36)</f>
        <v>48.336458708979443</v>
      </c>
      <c r="Q36" s="106">
        <f>J35*(E36/100)</f>
        <v>42.864406779661017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82"/>
      <c r="C38" s="16" t="s">
        <v>52</v>
      </c>
      <c r="D38" s="117" t="s">
        <v>161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B39" s="82"/>
      <c r="C39" s="82"/>
      <c r="D39" s="93" t="s">
        <v>150</v>
      </c>
      <c r="E39" s="88">
        <v>29.54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28"/>
    </row>
    <row r="41" spans="1:17" x14ac:dyDescent="0.2">
      <c r="A41" s="28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M38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B8:E8"/>
    <mergeCell ref="B9:E9"/>
    <mergeCell ref="B10:E10"/>
    <mergeCell ref="B11:E11"/>
    <mergeCell ref="O34:Q34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zoomScale="106" zoomScaleNormal="106" workbookViewId="0">
      <selection activeCell="B10" sqref="B10:E10"/>
    </sheetView>
  </sheetViews>
  <sheetFormatPr defaultRowHeight="12.75" x14ac:dyDescent="0.2"/>
  <cols>
    <col min="1" max="16384" width="9.140625" style="101"/>
  </cols>
  <sheetData>
    <row r="1" spans="1:14" ht="18.75" thickBot="1" x14ac:dyDescent="0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3.5" thickBot="1" x14ac:dyDescent="0.25">
      <c r="A2" s="28"/>
      <c r="B2" s="16" t="s">
        <v>14</v>
      </c>
      <c r="C2" s="116" t="s">
        <v>73</v>
      </c>
      <c r="D2" s="116"/>
      <c r="L2" s="16" t="s">
        <v>30</v>
      </c>
      <c r="M2" s="80" t="s">
        <v>201</v>
      </c>
      <c r="N2" s="28"/>
    </row>
    <row r="3" spans="1:14" ht="13.5" thickBot="1" x14ac:dyDescent="0.25">
      <c r="A3" s="28"/>
      <c r="L3" s="16" t="s">
        <v>31</v>
      </c>
      <c r="M3" s="22" t="s">
        <v>110</v>
      </c>
      <c r="N3" s="28"/>
    </row>
    <row r="4" spans="1:14" ht="13.5" thickBot="1" x14ac:dyDescent="0.25">
      <c r="A4" s="28"/>
      <c r="C4" s="16" t="s">
        <v>15</v>
      </c>
      <c r="D4" s="17" t="s">
        <v>89</v>
      </c>
      <c r="H4" s="19" t="s">
        <v>23</v>
      </c>
      <c r="L4" s="16" t="s">
        <v>32</v>
      </c>
      <c r="M4" s="30">
        <v>41613</v>
      </c>
      <c r="N4" s="28"/>
    </row>
    <row r="5" spans="1:14" ht="13.5" thickBot="1" x14ac:dyDescent="0.25">
      <c r="A5" s="28"/>
      <c r="C5" s="16" t="s">
        <v>16</v>
      </c>
      <c r="D5" s="80" t="s">
        <v>201</v>
      </c>
      <c r="H5" s="16" t="s">
        <v>24</v>
      </c>
      <c r="I5" s="17" t="s">
        <v>22</v>
      </c>
      <c r="N5" s="28"/>
    </row>
    <row r="6" spans="1:14" ht="13.5" thickBot="1" x14ac:dyDescent="0.25">
      <c r="A6" s="28"/>
      <c r="C6" s="16" t="s">
        <v>17</v>
      </c>
      <c r="D6" s="80" t="s">
        <v>202</v>
      </c>
      <c r="H6" s="16" t="s">
        <v>25</v>
      </c>
      <c r="I6" s="22">
        <v>98</v>
      </c>
      <c r="N6" s="28"/>
    </row>
    <row r="7" spans="1:14" ht="15" thickBot="1" x14ac:dyDescent="0.25">
      <c r="A7" s="28"/>
      <c r="E7" s="16"/>
      <c r="H7" s="20" t="s">
        <v>26</v>
      </c>
      <c r="I7" s="23">
        <v>72</v>
      </c>
      <c r="J7" s="101" t="s">
        <v>61</v>
      </c>
      <c r="K7" s="24" t="s">
        <v>57</v>
      </c>
      <c r="N7" s="28"/>
    </row>
    <row r="8" spans="1:14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24" t="s">
        <v>212</v>
      </c>
      <c r="H8" s="21" t="s">
        <v>27</v>
      </c>
      <c r="I8" s="22">
        <v>5.9119999999999999</v>
      </c>
      <c r="J8" s="101" t="s">
        <v>60</v>
      </c>
      <c r="K8" s="101" t="s">
        <v>55</v>
      </c>
      <c r="N8" s="28"/>
    </row>
    <row r="9" spans="1:14" ht="13.5" thickBot="1" x14ac:dyDescent="0.25">
      <c r="A9" s="28"/>
      <c r="B9" s="123" t="s">
        <v>20</v>
      </c>
      <c r="C9" s="123"/>
      <c r="D9" s="123"/>
      <c r="E9" s="123"/>
      <c r="F9" s="32">
        <f>E39-F10+F11</f>
        <v>33.33</v>
      </c>
      <c r="G9" s="101" t="s">
        <v>59</v>
      </c>
      <c r="H9" s="21" t="s">
        <v>28</v>
      </c>
      <c r="I9" s="22">
        <v>15.212</v>
      </c>
      <c r="J9" s="101" t="s">
        <v>60</v>
      </c>
      <c r="K9" s="24" t="s">
        <v>58</v>
      </c>
      <c r="N9" s="28"/>
    </row>
    <row r="10" spans="1:14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101" t="s">
        <v>59</v>
      </c>
      <c r="H10" s="20" t="s">
        <v>29</v>
      </c>
      <c r="I10" s="22">
        <v>0.8</v>
      </c>
      <c r="J10" s="101" t="s">
        <v>39</v>
      </c>
      <c r="K10" s="101" t="s">
        <v>56</v>
      </c>
      <c r="N10" s="28"/>
    </row>
    <row r="11" spans="1:14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N11" s="28"/>
    </row>
    <row r="12" spans="1:14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4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4" x14ac:dyDescent="0.2">
      <c r="A14" s="28"/>
      <c r="B14" s="41" t="s">
        <v>38</v>
      </c>
      <c r="C14" s="103" t="s">
        <v>40</v>
      </c>
      <c r="D14" s="103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4" x14ac:dyDescent="0.2">
      <c r="A15" s="28"/>
      <c r="B15" s="43">
        <v>0.25</v>
      </c>
      <c r="C15" s="79">
        <v>1024.5999999999999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8.4304884881146478</v>
      </c>
      <c r="I15" s="139"/>
      <c r="J15" s="140">
        <f>F$8/(F$8-1)*1000/F$9*(C15-D15)/10</f>
        <v>98.162757452215388</v>
      </c>
      <c r="K15" s="141"/>
      <c r="L15" s="142">
        <f>(((30*F15)/(F$8-1))*(H15/B15))^0.5</f>
        <v>7.5361931453475056E-2</v>
      </c>
      <c r="M15" s="143"/>
      <c r="N15" s="28"/>
    </row>
    <row r="16" spans="1:14" x14ac:dyDescent="0.2">
      <c r="A16" s="28"/>
      <c r="B16" s="43">
        <v>0.5</v>
      </c>
      <c r="C16" s="79">
        <v>1024.3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8.5105247712296492</v>
      </c>
      <c r="I16" s="147"/>
      <c r="J16" s="140">
        <f t="shared" ref="J16:J25" si="2">F$8/(F$8-1)*1000/F$9*(C16-D16)/10</f>
        <v>96.733202732037711</v>
      </c>
      <c r="K16" s="148"/>
      <c r="L16" s="143">
        <f t="shared" ref="L16:L25" si="3">(((30*F16)/(F$8-1))*(H16/B16))^0.5</f>
        <v>5.3541289036898136E-2</v>
      </c>
      <c r="M16" s="149"/>
      <c r="N16" s="28"/>
    </row>
    <row r="17" spans="1:14" x14ac:dyDescent="0.2">
      <c r="A17" s="28"/>
      <c r="B17" s="43">
        <v>1</v>
      </c>
      <c r="C17" s="79">
        <v>1023.9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8.6172398153829608</v>
      </c>
      <c r="I17" s="147"/>
      <c r="J17" s="140">
        <f t="shared" si="2"/>
        <v>94.827129771800614</v>
      </c>
      <c r="K17" s="148"/>
      <c r="L17" s="143">
        <f t="shared" si="3"/>
        <v>3.8096032158507251E-2</v>
      </c>
      <c r="M17" s="149"/>
      <c r="N17" s="28"/>
    </row>
    <row r="18" spans="1:14" x14ac:dyDescent="0.2">
      <c r="A18" s="28"/>
      <c r="B18" s="43">
        <v>2</v>
      </c>
      <c r="C18" s="79">
        <v>1023.6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8.6972760984979622</v>
      </c>
      <c r="I18" s="139"/>
      <c r="J18" s="140">
        <f>F$8/(F$8-1)*1000/F$9*(C18-D18)/10</f>
        <v>93.397575051622923</v>
      </c>
      <c r="K18" s="141"/>
      <c r="L18" s="142">
        <f>(((30*F18)/(F$8-1))*(H18/B18))^0.5</f>
        <v>2.7062772437324162E-2</v>
      </c>
      <c r="M18" s="143"/>
      <c r="N18" s="28"/>
    </row>
    <row r="19" spans="1:14" x14ac:dyDescent="0.2">
      <c r="A19" s="28"/>
      <c r="B19" s="43">
        <v>4</v>
      </c>
      <c r="C19" s="79">
        <v>1023.5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8.7239548595363345</v>
      </c>
      <c r="I19" s="139"/>
      <c r="J19" s="140">
        <f t="shared" si="2"/>
        <v>92.921056811563517</v>
      </c>
      <c r="K19" s="141"/>
      <c r="L19" s="142">
        <f t="shared" si="3"/>
        <v>1.9165597542065531E-2</v>
      </c>
      <c r="M19" s="143"/>
      <c r="N19" s="28"/>
    </row>
    <row r="20" spans="1:14" x14ac:dyDescent="0.2">
      <c r="A20" s="28"/>
      <c r="B20" s="43">
        <v>8</v>
      </c>
      <c r="C20" s="79">
        <v>1022.5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8.9907424699197094</v>
      </c>
      <c r="I20" s="139"/>
      <c r="J20" s="150">
        <f t="shared" si="2"/>
        <v>88.155874410970526</v>
      </c>
      <c r="K20" s="145"/>
      <c r="L20" s="142">
        <f t="shared" si="3"/>
        <v>1.3757782536018205E-2</v>
      </c>
      <c r="M20" s="143"/>
      <c r="N20" s="28"/>
    </row>
    <row r="21" spans="1:14" x14ac:dyDescent="0.2">
      <c r="A21" s="28"/>
      <c r="B21" s="43">
        <v>16</v>
      </c>
      <c r="C21" s="79">
        <v>1021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9.3909238854947699</v>
      </c>
      <c r="I21" s="139"/>
      <c r="J21" s="150">
        <f t="shared" si="2"/>
        <v>81.008100810081018</v>
      </c>
      <c r="K21" s="145"/>
      <c r="L21" s="142">
        <f t="shared" si="3"/>
        <v>9.9423677741420705E-3</v>
      </c>
      <c r="M21" s="143"/>
      <c r="N21" s="28"/>
    </row>
    <row r="22" spans="1:14" x14ac:dyDescent="0.2">
      <c r="A22" s="28"/>
      <c r="B22" s="43">
        <v>32</v>
      </c>
      <c r="C22" s="79">
        <v>1019.8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9.7110690179548307</v>
      </c>
      <c r="I22" s="139"/>
      <c r="J22" s="150">
        <f t="shared" si="2"/>
        <v>75.289881929369201</v>
      </c>
      <c r="K22" s="145"/>
      <c r="L22" s="142">
        <f>(((30*F22)/(F$8-1))*(H22/B22))^0.5</f>
        <v>7.1491463265900106E-3</v>
      </c>
      <c r="M22" s="143"/>
      <c r="N22" s="28"/>
    </row>
    <row r="23" spans="1:14" x14ac:dyDescent="0.2">
      <c r="A23" s="28"/>
      <c r="B23" s="43">
        <v>64</v>
      </c>
      <c r="C23" s="79">
        <v>1018.3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10.111250433529891</v>
      </c>
      <c r="I23" s="139"/>
      <c r="J23" s="150">
        <f t="shared" si="2"/>
        <v>68.142108328479694</v>
      </c>
      <c r="K23" s="145"/>
      <c r="L23" s="142">
        <f t="shared" si="3"/>
        <v>5.1583178750467164E-3</v>
      </c>
      <c r="M23" s="143"/>
      <c r="N23" s="28"/>
    </row>
    <row r="24" spans="1:14" x14ac:dyDescent="0.2">
      <c r="A24" s="28"/>
      <c r="B24" s="43">
        <v>128</v>
      </c>
      <c r="C24" s="79">
        <v>1017.2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10.404716804951578</v>
      </c>
      <c r="I24" s="139"/>
      <c r="J24" s="150">
        <f t="shared" si="2"/>
        <v>62.90040768782783</v>
      </c>
      <c r="K24" s="145"/>
      <c r="L24" s="142">
        <f t="shared" si="3"/>
        <v>3.7000347440089999E-3</v>
      </c>
      <c r="M24" s="143"/>
      <c r="N24" s="28"/>
    </row>
    <row r="25" spans="1:14" x14ac:dyDescent="0.2">
      <c r="A25" s="28"/>
      <c r="B25" s="43">
        <v>256</v>
      </c>
      <c r="C25" s="79">
        <v>1015.3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10.911613264680012</v>
      </c>
      <c r="I25" s="139"/>
      <c r="J25" s="150">
        <f t="shared" si="2"/>
        <v>53.846561126700692</v>
      </c>
      <c r="K25" s="145"/>
      <c r="L25" s="142">
        <f t="shared" si="3"/>
        <v>2.6792926632361372E-3</v>
      </c>
      <c r="M25" s="143"/>
      <c r="N25" s="28"/>
    </row>
    <row r="26" spans="1:14" x14ac:dyDescent="0.2">
      <c r="A26" s="28"/>
      <c r="B26" s="43">
        <v>710</v>
      </c>
      <c r="C26" s="79">
        <v>1013.6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11.36515220233173</v>
      </c>
      <c r="I26" s="139"/>
      <c r="J26" s="150">
        <f>F$8/(F$8-1)*1000/F$9*(C26-D26)/10</f>
        <v>45.74575104569292</v>
      </c>
      <c r="K26" s="145"/>
      <c r="L26" s="142">
        <f>(((30*F26)/(F$8-1))*(H26/B26))^0.5</f>
        <v>1.6419279988335665E-3</v>
      </c>
      <c r="M26" s="143"/>
      <c r="N26" s="28"/>
    </row>
    <row r="27" spans="1:14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4" x14ac:dyDescent="0.2">
      <c r="A28" s="28"/>
      <c r="B28" s="43"/>
      <c r="C28" s="79" t="s">
        <v>4</v>
      </c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102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7" ht="13.5" thickTop="1" x14ac:dyDescent="0.2">
      <c r="A34" s="28"/>
      <c r="B34" s="157" t="s">
        <v>65</v>
      </c>
      <c r="C34" s="157"/>
      <c r="D34" s="158"/>
      <c r="E34" s="38">
        <v>0.55000000000000004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1.6233766233766236</v>
      </c>
      <c r="F35" s="28"/>
      <c r="G35" s="28"/>
      <c r="H35" s="28"/>
      <c r="I35" s="28"/>
      <c r="J35" s="159">
        <v>49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98.376623376623371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1.6233766233766236</v>
      </c>
      <c r="P36" s="105">
        <f>100-(O36+Q36)</f>
        <v>50.172077922077925</v>
      </c>
      <c r="Q36" s="106">
        <f>J35*(E36/100)</f>
        <v>48.204545454545453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C38" s="16" t="s">
        <v>52</v>
      </c>
      <c r="D38" s="117" t="s">
        <v>220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D39" s="93" t="s">
        <v>149</v>
      </c>
      <c r="E39" s="88">
        <v>37.58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N40" s="28"/>
    </row>
    <row r="41" spans="1:17" x14ac:dyDescent="0.2">
      <c r="A41" s="28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B36:D36"/>
    <mergeCell ref="D38:M38"/>
    <mergeCell ref="B8:E8"/>
    <mergeCell ref="B9:E9"/>
    <mergeCell ref="B34:D34"/>
    <mergeCell ref="J34:K34"/>
    <mergeCell ref="L34:M34"/>
    <mergeCell ref="F29:G29"/>
    <mergeCell ref="H29:I29"/>
    <mergeCell ref="J29:K29"/>
    <mergeCell ref="L29:M29"/>
    <mergeCell ref="F30:G30"/>
    <mergeCell ref="H30:I30"/>
    <mergeCell ref="J30:K30"/>
    <mergeCell ref="L30:M30"/>
    <mergeCell ref="F27:G27"/>
    <mergeCell ref="O34:Q34"/>
    <mergeCell ref="B35:D35"/>
    <mergeCell ref="J35:K35"/>
    <mergeCell ref="L35:M35"/>
    <mergeCell ref="F31:G31"/>
    <mergeCell ref="H31:I31"/>
    <mergeCell ref="J31:K31"/>
    <mergeCell ref="L31:M31"/>
    <mergeCell ref="C33:D33"/>
    <mergeCell ref="G33:J33"/>
    <mergeCell ref="H27:I27"/>
    <mergeCell ref="J27:K27"/>
    <mergeCell ref="L27:M27"/>
    <mergeCell ref="F28:G28"/>
    <mergeCell ref="H28:I28"/>
    <mergeCell ref="J28:K28"/>
    <mergeCell ref="L28:M28"/>
    <mergeCell ref="F25:G25"/>
    <mergeCell ref="H25:I25"/>
    <mergeCell ref="J25:K25"/>
    <mergeCell ref="L25:M25"/>
    <mergeCell ref="F26:G26"/>
    <mergeCell ref="H26:I26"/>
    <mergeCell ref="J26:K26"/>
    <mergeCell ref="L26:M26"/>
    <mergeCell ref="F23:G23"/>
    <mergeCell ref="H23:I23"/>
    <mergeCell ref="J23:K23"/>
    <mergeCell ref="L23:M23"/>
    <mergeCell ref="F24:G24"/>
    <mergeCell ref="H24:I24"/>
    <mergeCell ref="J24:K24"/>
    <mergeCell ref="L24:M24"/>
    <mergeCell ref="F21:G21"/>
    <mergeCell ref="H21:I21"/>
    <mergeCell ref="J21:K21"/>
    <mergeCell ref="L21:M21"/>
    <mergeCell ref="F22:G22"/>
    <mergeCell ref="H22:I22"/>
    <mergeCell ref="J22:K22"/>
    <mergeCell ref="L22:M22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A1:N1"/>
    <mergeCell ref="C2:D2"/>
    <mergeCell ref="B11:E11"/>
    <mergeCell ref="B12:E12"/>
    <mergeCell ref="F12:I12"/>
    <mergeCell ref="J12:M12"/>
    <mergeCell ref="B10:E10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7"/>
  <sheetViews>
    <sheetView zoomScaleNormal="100" workbookViewId="0">
      <selection activeCell="B10" sqref="B10:E10"/>
    </sheetView>
  </sheetViews>
  <sheetFormatPr defaultRowHeight="12.75" x14ac:dyDescent="0.2"/>
  <sheetData>
    <row r="1" spans="1:17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7" ht="13.5" thickBot="1" x14ac:dyDescent="0.25">
      <c r="A2" s="28"/>
      <c r="B2" s="16" t="s">
        <v>14</v>
      </c>
      <c r="C2" s="116" t="s">
        <v>73</v>
      </c>
      <c r="D2" s="116"/>
      <c r="E2" s="82"/>
      <c r="F2" s="82"/>
      <c r="G2" s="82"/>
      <c r="H2" s="82"/>
      <c r="I2" s="82"/>
      <c r="J2" s="82"/>
      <c r="K2" s="82"/>
      <c r="L2" s="16" t="s">
        <v>30</v>
      </c>
      <c r="M2" s="81" t="s">
        <v>137</v>
      </c>
      <c r="N2" s="28"/>
      <c r="Q2" s="111"/>
    </row>
    <row r="3" spans="1:17" ht="13.5" thickBot="1" x14ac:dyDescent="0.25">
      <c r="A3" s="28"/>
      <c r="B3" s="82"/>
      <c r="C3" s="82"/>
      <c r="D3" s="82"/>
      <c r="E3" s="82"/>
      <c r="F3" s="82"/>
      <c r="G3" s="82"/>
      <c r="H3" s="82"/>
      <c r="I3" s="82"/>
      <c r="J3" s="82"/>
      <c r="K3" s="82"/>
      <c r="L3" s="16" t="s">
        <v>31</v>
      </c>
      <c r="M3" s="22" t="s">
        <v>110</v>
      </c>
      <c r="N3" s="28"/>
    </row>
    <row r="4" spans="1:17" ht="13.5" thickBot="1" x14ac:dyDescent="0.25">
      <c r="A4" s="28"/>
      <c r="B4" s="82"/>
      <c r="C4" s="16" t="s">
        <v>15</v>
      </c>
      <c r="D4" s="17" t="s">
        <v>89</v>
      </c>
      <c r="E4" s="82"/>
      <c r="F4" s="82"/>
      <c r="G4" s="82"/>
      <c r="H4" s="19" t="s">
        <v>23</v>
      </c>
      <c r="I4" s="82"/>
      <c r="J4" s="82"/>
      <c r="K4" s="82"/>
      <c r="L4" s="16" t="s">
        <v>32</v>
      </c>
      <c r="M4" s="30">
        <v>41613</v>
      </c>
      <c r="N4" s="28"/>
    </row>
    <row r="5" spans="1:17" ht="13.5" thickBot="1" x14ac:dyDescent="0.25">
      <c r="A5" s="28"/>
      <c r="B5" s="82"/>
      <c r="C5" s="16" t="s">
        <v>16</v>
      </c>
      <c r="D5" s="80" t="s">
        <v>137</v>
      </c>
      <c r="E5" s="82"/>
      <c r="F5" s="82"/>
      <c r="G5" s="82"/>
      <c r="H5" s="16" t="s">
        <v>24</v>
      </c>
      <c r="I5" s="17" t="s">
        <v>22</v>
      </c>
      <c r="J5" s="82"/>
      <c r="K5" s="82"/>
      <c r="L5" s="82"/>
      <c r="M5" s="82"/>
      <c r="N5" s="28"/>
    </row>
    <row r="6" spans="1:17" ht="13.5" thickBot="1" x14ac:dyDescent="0.25">
      <c r="A6" s="28"/>
      <c r="B6" s="82"/>
      <c r="C6" s="16" t="s">
        <v>17</v>
      </c>
      <c r="D6" s="80" t="s">
        <v>235</v>
      </c>
      <c r="E6" s="82"/>
      <c r="F6" s="82"/>
      <c r="G6" s="82"/>
      <c r="H6" s="16" t="s">
        <v>25</v>
      </c>
      <c r="I6" s="22">
        <v>98</v>
      </c>
      <c r="J6" s="82"/>
      <c r="K6" s="82"/>
      <c r="L6" s="82"/>
      <c r="M6" s="82"/>
      <c r="N6" s="28"/>
    </row>
    <row r="7" spans="1:17" ht="15" thickBot="1" x14ac:dyDescent="0.25">
      <c r="A7" s="28"/>
      <c r="B7" s="82"/>
      <c r="C7" s="82"/>
      <c r="D7" s="82"/>
      <c r="E7" s="16"/>
      <c r="F7" s="82"/>
      <c r="G7" s="82"/>
      <c r="H7" s="20" t="s">
        <v>26</v>
      </c>
      <c r="I7" s="23">
        <v>72</v>
      </c>
      <c r="J7" s="82" t="s">
        <v>61</v>
      </c>
      <c r="K7" s="24" t="s">
        <v>57</v>
      </c>
      <c r="L7" s="82"/>
      <c r="M7" s="82"/>
      <c r="N7" s="28"/>
    </row>
    <row r="8" spans="1:17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24" t="s">
        <v>212</v>
      </c>
      <c r="H8" s="21" t="s">
        <v>27</v>
      </c>
      <c r="I8" s="22">
        <v>5.9119999999999999</v>
      </c>
      <c r="J8" s="82" t="s">
        <v>60</v>
      </c>
      <c r="K8" s="82" t="s">
        <v>55</v>
      </c>
      <c r="L8" s="82"/>
      <c r="M8" s="82"/>
      <c r="N8" s="28"/>
    </row>
    <row r="9" spans="1:17" ht="13.5" thickBot="1" x14ac:dyDescent="0.25">
      <c r="A9" s="28"/>
      <c r="B9" s="123" t="s">
        <v>20</v>
      </c>
      <c r="C9" s="123"/>
      <c r="D9" s="123"/>
      <c r="E9" s="123"/>
      <c r="F9" s="32">
        <f>E39-(F10)+(F11)</f>
        <v>19.16</v>
      </c>
      <c r="G9" s="82" t="s">
        <v>59</v>
      </c>
      <c r="H9" s="21" t="s">
        <v>28</v>
      </c>
      <c r="I9" s="22">
        <v>15.212</v>
      </c>
      <c r="J9" s="82" t="s">
        <v>60</v>
      </c>
      <c r="K9" s="24" t="s">
        <v>58</v>
      </c>
      <c r="L9" s="82"/>
      <c r="M9" s="82"/>
      <c r="N9" s="28"/>
    </row>
    <row r="10" spans="1:17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2" t="s">
        <v>59</v>
      </c>
      <c r="H10" s="20" t="s">
        <v>29</v>
      </c>
      <c r="I10" s="22">
        <v>0.8</v>
      </c>
      <c r="J10" s="82" t="s">
        <v>39</v>
      </c>
      <c r="K10" s="82" t="s">
        <v>56</v>
      </c>
      <c r="L10" s="82"/>
      <c r="M10" s="82"/>
      <c r="N10" s="28"/>
    </row>
    <row r="11" spans="1:17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H11" s="82"/>
      <c r="I11" s="82"/>
      <c r="J11" s="82"/>
      <c r="K11" s="82"/>
      <c r="L11" s="82"/>
      <c r="M11" s="82"/>
      <c r="N11" s="28"/>
    </row>
    <row r="12" spans="1:17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7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7" x14ac:dyDescent="0.2">
      <c r="A14" s="28"/>
      <c r="B14" s="41" t="s">
        <v>38</v>
      </c>
      <c r="C14" s="84" t="s">
        <v>40</v>
      </c>
      <c r="D14" s="84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7" x14ac:dyDescent="0.2">
      <c r="A15" s="28"/>
      <c r="B15" s="43">
        <v>0.25</v>
      </c>
      <c r="C15" s="79">
        <v>1015.3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10.911613264680012</v>
      </c>
      <c r="I15" s="139"/>
      <c r="J15" s="140">
        <f>F$8/(F$8-1)*1000/F$9*(C15-D15)/10</f>
        <v>93.669409308608252</v>
      </c>
      <c r="K15" s="141"/>
      <c r="L15" s="142">
        <f>(((30*F15)/(F$8-1))*(H15/B15))^0.5</f>
        <v>8.5737365223556392E-2</v>
      </c>
      <c r="M15" s="143"/>
      <c r="N15" s="28"/>
    </row>
    <row r="16" spans="1:17" x14ac:dyDescent="0.2">
      <c r="A16" s="28"/>
      <c r="B16" s="43">
        <v>0.5</v>
      </c>
      <c r="C16" s="79">
        <v>1015.1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10.96497078675667</v>
      </c>
      <c r="I16" s="147"/>
      <c r="J16" s="140">
        <f t="shared" ref="J16:J25" si="2">F$8/(F$8-1)*1000/F$9*(C16-D16)/10</f>
        <v>92.01154365712901</v>
      </c>
      <c r="K16" s="148"/>
      <c r="L16" s="143">
        <f t="shared" ref="L16:L25" si="3">(((30*F16)/(F$8-1))*(H16/B16))^0.5</f>
        <v>6.0773520122619468E-2</v>
      </c>
      <c r="M16" s="149"/>
      <c r="N16" s="28"/>
    </row>
    <row r="17" spans="1:22" x14ac:dyDescent="0.2">
      <c r="A17" s="28"/>
      <c r="B17" s="43">
        <v>1</v>
      </c>
      <c r="C17" s="79">
        <v>1014.9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11.018328308833356</v>
      </c>
      <c r="I17" s="147"/>
      <c r="J17" s="140">
        <f t="shared" si="2"/>
        <v>90.353678005648845</v>
      </c>
      <c r="K17" s="148"/>
      <c r="L17" s="143">
        <f t="shared" si="3"/>
        <v>4.3077799377696437E-2</v>
      </c>
      <c r="M17" s="149"/>
      <c r="N17" s="28"/>
    </row>
    <row r="18" spans="1:22" x14ac:dyDescent="0.2">
      <c r="A18" s="28"/>
      <c r="B18" s="43">
        <v>2</v>
      </c>
      <c r="C18" s="79">
        <v>1014.6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11.098364591948355</v>
      </c>
      <c r="I18" s="139"/>
      <c r="J18" s="140">
        <f>F$8/(F$8-1)*1000/F$9*(C18-D18)/10</f>
        <v>87.866879528429521</v>
      </c>
      <c r="K18" s="141"/>
      <c r="L18" s="142">
        <f>(((30*F18)/(F$8-1))*(H18/B18))^0.5</f>
        <v>3.0571035613729456E-2</v>
      </c>
      <c r="M18" s="143"/>
      <c r="N18" s="28"/>
    </row>
    <row r="19" spans="1:22" x14ac:dyDescent="0.2">
      <c r="A19" s="28"/>
      <c r="B19" s="43">
        <v>4</v>
      </c>
      <c r="C19" s="79">
        <v>1014.4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11.151722114025043</v>
      </c>
      <c r="I19" s="139"/>
      <c r="J19" s="140">
        <f t="shared" si="2"/>
        <v>86.209013876949342</v>
      </c>
      <c r="K19" s="141"/>
      <c r="L19" s="142">
        <f t="shared" si="3"/>
        <v>2.1668888193500359E-2</v>
      </c>
      <c r="M19" s="143"/>
      <c r="N19" s="28"/>
    </row>
    <row r="20" spans="1:22" x14ac:dyDescent="0.2">
      <c r="A20" s="28"/>
      <c r="B20" s="43">
        <v>8</v>
      </c>
      <c r="C20" s="79">
        <v>1013.6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11.36515220233173</v>
      </c>
      <c r="I20" s="139"/>
      <c r="J20" s="150">
        <f t="shared" si="2"/>
        <v>79.577551271030529</v>
      </c>
      <c r="K20" s="145"/>
      <c r="L20" s="142">
        <f t="shared" si="3"/>
        <v>1.5468146959481994E-2</v>
      </c>
      <c r="M20" s="143"/>
      <c r="N20" s="28"/>
      <c r="P20" t="s">
        <v>4</v>
      </c>
    </row>
    <row r="21" spans="1:22" x14ac:dyDescent="0.2">
      <c r="A21" s="28"/>
      <c r="B21" s="43">
        <v>16</v>
      </c>
      <c r="C21" s="79">
        <v>1012.8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11.578582290638447</v>
      </c>
      <c r="I21" s="139"/>
      <c r="J21" s="150">
        <f t="shared" si="2"/>
        <v>72.946088665110764</v>
      </c>
      <c r="K21" s="145"/>
      <c r="L21" s="142">
        <f t="shared" si="3"/>
        <v>1.103985468539E-2</v>
      </c>
      <c r="M21" s="143"/>
      <c r="N21" s="28"/>
    </row>
    <row r="22" spans="1:22" x14ac:dyDescent="0.2">
      <c r="A22" s="28"/>
      <c r="B22" s="43">
        <v>32</v>
      </c>
      <c r="C22" s="79">
        <v>1011.2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12.005442467251822</v>
      </c>
      <c r="I22" s="139"/>
      <c r="J22" s="150">
        <f t="shared" si="2"/>
        <v>59.683163453273131</v>
      </c>
      <c r="K22" s="145"/>
      <c r="L22" s="142">
        <f>(((30*F22)/(F$8-1))*(H22/B22))^0.5</f>
        <v>7.9489497439425901E-3</v>
      </c>
      <c r="M22" s="143"/>
      <c r="N22" s="28"/>
    </row>
    <row r="23" spans="1:22" x14ac:dyDescent="0.2">
      <c r="A23" s="28"/>
      <c r="B23" s="43">
        <v>64</v>
      </c>
      <c r="C23" s="79">
        <v>1010.6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12.165515033481851</v>
      </c>
      <c r="I23" s="139"/>
      <c r="J23" s="150">
        <f t="shared" si="2"/>
        <v>54.709566498833546</v>
      </c>
      <c r="K23" s="145"/>
      <c r="L23" s="142">
        <f t="shared" si="3"/>
        <v>5.6581038958359543E-3</v>
      </c>
      <c r="M23" s="143"/>
      <c r="N23" s="28"/>
    </row>
    <row r="24" spans="1:22" x14ac:dyDescent="0.2">
      <c r="A24" s="28"/>
      <c r="B24" s="43">
        <v>128</v>
      </c>
      <c r="C24" s="79">
        <v>1009.8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12.378945121788568</v>
      </c>
      <c r="I24" s="139"/>
      <c r="J24" s="150">
        <f t="shared" si="2"/>
        <v>48.078103892913788</v>
      </c>
      <c r="K24" s="145"/>
      <c r="L24" s="142">
        <f t="shared" si="3"/>
        <v>4.0358265119854559E-3</v>
      </c>
      <c r="M24" s="143"/>
      <c r="N24" s="28"/>
    </row>
    <row r="25" spans="1:22" x14ac:dyDescent="0.2">
      <c r="A25" s="28"/>
      <c r="B25" s="43">
        <v>256</v>
      </c>
      <c r="C25" s="79">
        <v>1009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12.592375210095256</v>
      </c>
      <c r="I25" s="139"/>
      <c r="J25" s="150">
        <f t="shared" si="2"/>
        <v>41.446641286994968</v>
      </c>
      <c r="K25" s="145"/>
      <c r="L25" s="142">
        <f t="shared" si="3"/>
        <v>2.8782565401343522E-3</v>
      </c>
      <c r="M25" s="143"/>
      <c r="N25" s="28"/>
    </row>
    <row r="26" spans="1:22" x14ac:dyDescent="0.2">
      <c r="A26" s="28"/>
      <c r="B26" s="43">
        <v>553</v>
      </c>
      <c r="C26" s="79">
        <v>1008.1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12.832484059440286</v>
      </c>
      <c r="I26" s="139"/>
      <c r="J26" s="150">
        <f>F$8/(F$8-1)*1000/F$9*(C26-D26)/10</f>
        <v>33.986245855336065</v>
      </c>
      <c r="K26" s="145"/>
      <c r="L26" s="142">
        <f>(((30*F26)/(F$8-1))*(H26/B26))^0.5</f>
        <v>1.9769170910637528E-3</v>
      </c>
      <c r="M26" s="143"/>
      <c r="N26" s="28"/>
    </row>
    <row r="27" spans="1:22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  <c r="V27" t="s">
        <v>4</v>
      </c>
    </row>
    <row r="28" spans="1:22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22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22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22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22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83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7" ht="13.5" thickTop="1" x14ac:dyDescent="0.2">
      <c r="A34" s="28"/>
      <c r="B34" s="157" t="s">
        <v>65</v>
      </c>
      <c r="C34" s="157"/>
      <c r="D34" s="158"/>
      <c r="E34" s="38">
        <v>1.1000000000000001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5.4294175715695951</v>
      </c>
      <c r="F35" s="28"/>
      <c r="G35" s="28"/>
      <c r="H35" s="28"/>
      <c r="I35" s="28"/>
      <c r="J35" s="159">
        <v>34.200000000000003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94.570582428430399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5.4294175715695951</v>
      </c>
      <c r="P36" s="105">
        <f>100-(O36+Q36)</f>
        <v>62.22744323790721</v>
      </c>
      <c r="Q36" s="106">
        <f>J35*(E36/100)</f>
        <v>32.343139190523196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82"/>
      <c r="C38" s="16" t="s">
        <v>52</v>
      </c>
      <c r="D38" s="117" t="s">
        <v>165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B39" s="82"/>
      <c r="C39" s="82"/>
      <c r="D39" s="88" t="s">
        <v>124</v>
      </c>
      <c r="E39" s="88">
        <v>23.41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28"/>
    </row>
    <row r="41" spans="1:17" x14ac:dyDescent="0.2">
      <c r="A41" s="28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M38"/>
    <mergeCell ref="B8:E8"/>
    <mergeCell ref="B9:E9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B11:E11"/>
    <mergeCell ref="B10:E10"/>
    <mergeCell ref="O34:Q34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7"/>
  <sheetViews>
    <sheetView zoomScale="96" zoomScaleNormal="96" workbookViewId="0">
      <selection activeCell="F9" sqref="F9"/>
    </sheetView>
  </sheetViews>
  <sheetFormatPr defaultRowHeight="12.75" x14ac:dyDescent="0.2"/>
  <cols>
    <col min="1" max="16384" width="9.140625" style="101"/>
  </cols>
  <sheetData>
    <row r="1" spans="1:19" ht="18.75" thickBot="1" x14ac:dyDescent="0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9" ht="13.5" thickBot="1" x14ac:dyDescent="0.25">
      <c r="A2" s="28"/>
      <c r="B2" s="16" t="s">
        <v>14</v>
      </c>
      <c r="C2" s="116" t="s">
        <v>73</v>
      </c>
      <c r="D2" s="116"/>
      <c r="L2" s="16" t="s">
        <v>30</v>
      </c>
      <c r="M2" s="80" t="s">
        <v>203</v>
      </c>
      <c r="N2" s="28"/>
      <c r="S2" s="111"/>
    </row>
    <row r="3" spans="1:19" ht="13.5" thickBot="1" x14ac:dyDescent="0.25">
      <c r="A3" s="28"/>
      <c r="L3" s="16" t="s">
        <v>31</v>
      </c>
      <c r="M3" s="22" t="s">
        <v>110</v>
      </c>
      <c r="N3" s="28"/>
    </row>
    <row r="4" spans="1:19" ht="13.5" thickBot="1" x14ac:dyDescent="0.25">
      <c r="A4" s="28"/>
      <c r="C4" s="16" t="s">
        <v>15</v>
      </c>
      <c r="D4" s="17" t="s">
        <v>89</v>
      </c>
      <c r="H4" s="19" t="s">
        <v>23</v>
      </c>
      <c r="L4" s="16" t="s">
        <v>32</v>
      </c>
      <c r="M4" s="30">
        <v>41613</v>
      </c>
      <c r="N4" s="28"/>
    </row>
    <row r="5" spans="1:19" ht="13.5" thickBot="1" x14ac:dyDescent="0.25">
      <c r="A5" s="28"/>
      <c r="C5" s="16" t="s">
        <v>16</v>
      </c>
      <c r="D5" s="80" t="s">
        <v>203</v>
      </c>
      <c r="H5" s="16" t="s">
        <v>24</v>
      </c>
      <c r="I5" s="17" t="s">
        <v>22</v>
      </c>
      <c r="N5" s="28"/>
    </row>
    <row r="6" spans="1:19" ht="13.5" thickBot="1" x14ac:dyDescent="0.25">
      <c r="A6" s="28"/>
      <c r="C6" s="16" t="s">
        <v>17</v>
      </c>
      <c r="D6" s="80" t="s">
        <v>204</v>
      </c>
      <c r="H6" s="16" t="s">
        <v>25</v>
      </c>
      <c r="I6" s="22">
        <v>98</v>
      </c>
      <c r="N6" s="28"/>
    </row>
    <row r="7" spans="1:19" ht="15" thickBot="1" x14ac:dyDescent="0.25">
      <c r="A7" s="28"/>
      <c r="E7" s="16"/>
      <c r="H7" s="20" t="s">
        <v>26</v>
      </c>
      <c r="I7" s="23">
        <v>72</v>
      </c>
      <c r="J7" s="101" t="s">
        <v>61</v>
      </c>
      <c r="K7" s="24" t="s">
        <v>57</v>
      </c>
      <c r="N7" s="28"/>
    </row>
    <row r="8" spans="1:19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24" t="s">
        <v>212</v>
      </c>
      <c r="H8" s="21" t="s">
        <v>27</v>
      </c>
      <c r="I8" s="22">
        <v>5.9119999999999999</v>
      </c>
      <c r="J8" s="101" t="s">
        <v>60</v>
      </c>
      <c r="K8" s="101" t="s">
        <v>55</v>
      </c>
      <c r="N8" s="28"/>
    </row>
    <row r="9" spans="1:19" ht="13.5" thickBot="1" x14ac:dyDescent="0.25">
      <c r="A9" s="28"/>
      <c r="B9" s="123" t="s">
        <v>20</v>
      </c>
      <c r="C9" s="123"/>
      <c r="D9" s="123"/>
      <c r="E9" s="123"/>
      <c r="F9" s="32">
        <f>E39-(F10)+(F11)</f>
        <v>27.979999999999997</v>
      </c>
      <c r="G9" s="101" t="s">
        <v>59</v>
      </c>
      <c r="H9" s="21" t="s">
        <v>28</v>
      </c>
      <c r="I9" s="22">
        <v>15.212</v>
      </c>
      <c r="J9" s="101" t="s">
        <v>60</v>
      </c>
      <c r="K9" s="24" t="s">
        <v>58</v>
      </c>
      <c r="N9" s="28"/>
    </row>
    <row r="10" spans="1:19" ht="13.5" thickBot="1" x14ac:dyDescent="0.25">
      <c r="A10" s="28"/>
      <c r="E10" s="16" t="s">
        <v>21</v>
      </c>
      <c r="F10" s="31">
        <v>6.25</v>
      </c>
      <c r="G10" s="101" t="s">
        <v>59</v>
      </c>
      <c r="H10" s="20" t="s">
        <v>29</v>
      </c>
      <c r="I10" s="22">
        <v>0.8</v>
      </c>
      <c r="J10" s="101" t="s">
        <v>39</v>
      </c>
      <c r="K10" s="101" t="s">
        <v>56</v>
      </c>
      <c r="N10" s="28"/>
    </row>
    <row r="11" spans="1:19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N11" s="28"/>
    </row>
    <row r="12" spans="1:19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9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9" x14ac:dyDescent="0.2">
      <c r="A14" s="28"/>
      <c r="B14" s="41" t="s">
        <v>38</v>
      </c>
      <c r="C14" s="103" t="s">
        <v>40</v>
      </c>
      <c r="D14" s="103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9" x14ac:dyDescent="0.2">
      <c r="A15" s="28"/>
      <c r="B15" s="43">
        <v>0.25</v>
      </c>
      <c r="C15" s="79">
        <v>1021.8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9.1774937971880828</v>
      </c>
      <c r="I15" s="139"/>
      <c r="J15" s="140">
        <f>F$8/(F$8-1)*1000/F$9*(C15-D15)/10</f>
        <v>101.03855695244479</v>
      </c>
      <c r="K15" s="141"/>
      <c r="L15" s="142">
        <f>(((30*F15)/(F$8-1))*(H15/B15))^0.5</f>
        <v>7.8629895856204737E-2</v>
      </c>
      <c r="M15" s="143"/>
      <c r="N15" s="28"/>
    </row>
    <row r="16" spans="1:19" x14ac:dyDescent="0.2">
      <c r="A16" s="28"/>
      <c r="B16" s="43">
        <v>0.5</v>
      </c>
      <c r="C16" s="79">
        <v>1021.4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9.2842088413414263</v>
      </c>
      <c r="I16" s="147"/>
      <c r="J16" s="140">
        <f t="shared" ref="J16:J25" si="2">F$8/(F$8-1)*1000/F$9*(C16-D16)/10</f>
        <v>98.768027582727044</v>
      </c>
      <c r="K16" s="148"/>
      <c r="L16" s="143">
        <f t="shared" ref="L16:L25" si="3">(((30*F16)/(F$8-1))*(H16/B16))^0.5</f>
        <v>5.5922052554338353E-2</v>
      </c>
      <c r="M16" s="149"/>
      <c r="N16" s="28"/>
    </row>
    <row r="17" spans="1:14" x14ac:dyDescent="0.2">
      <c r="A17" s="28"/>
      <c r="B17" s="43">
        <v>1</v>
      </c>
      <c r="C17" s="79">
        <v>1021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9.3909238854947699</v>
      </c>
      <c r="I17" s="147"/>
      <c r="J17" s="140">
        <f t="shared" si="2"/>
        <v>96.497498213009308</v>
      </c>
      <c r="K17" s="148"/>
      <c r="L17" s="143">
        <f t="shared" si="3"/>
        <v>3.9769471096568282E-2</v>
      </c>
      <c r="M17" s="149"/>
      <c r="N17" s="28"/>
    </row>
    <row r="18" spans="1:14" x14ac:dyDescent="0.2">
      <c r="A18" s="28"/>
      <c r="B18" s="43">
        <v>2</v>
      </c>
      <c r="C18" s="79">
        <v>1020.2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9.6043539738014569</v>
      </c>
      <c r="I18" s="139"/>
      <c r="J18" s="140">
        <f>F$8/(F$8-1)*1000/F$9*(C18-D18)/10</f>
        <v>91.956439473573838</v>
      </c>
      <c r="K18" s="141"/>
      <c r="L18" s="142">
        <f>(((30*F18)/(F$8-1))*(H18/B18))^0.5</f>
        <v>2.8439027163496288E-2</v>
      </c>
      <c r="M18" s="143"/>
      <c r="N18" s="28"/>
    </row>
    <row r="19" spans="1:14" x14ac:dyDescent="0.2">
      <c r="A19" s="28"/>
      <c r="B19" s="43">
        <v>4</v>
      </c>
      <c r="C19" s="79">
        <v>1020.2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9.6043539738014569</v>
      </c>
      <c r="I19" s="139"/>
      <c r="J19" s="140">
        <f t="shared" si="2"/>
        <v>91.956439473573838</v>
      </c>
      <c r="K19" s="141"/>
      <c r="L19" s="142">
        <f t="shared" si="3"/>
        <v>2.0109428957656651E-2</v>
      </c>
      <c r="M19" s="143"/>
      <c r="N19" s="28"/>
    </row>
    <row r="20" spans="1:14" x14ac:dyDescent="0.2">
      <c r="A20" s="28"/>
      <c r="B20" s="43">
        <v>8</v>
      </c>
      <c r="C20" s="79">
        <v>1020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9.6577114958781429</v>
      </c>
      <c r="I20" s="139"/>
      <c r="J20" s="150">
        <f t="shared" si="2"/>
        <v>90.821174788714643</v>
      </c>
      <c r="K20" s="145"/>
      <c r="L20" s="142">
        <f t="shared" si="3"/>
        <v>1.4258957523211536E-2</v>
      </c>
      <c r="M20" s="143"/>
      <c r="N20" s="28"/>
    </row>
    <row r="21" spans="1:14" x14ac:dyDescent="0.2">
      <c r="A21" s="28"/>
      <c r="B21" s="43">
        <v>16</v>
      </c>
      <c r="C21" s="79">
        <v>1018.1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10.164607955606547</v>
      </c>
      <c r="I21" s="139"/>
      <c r="J21" s="150">
        <f t="shared" si="2"/>
        <v>80.036160282554903</v>
      </c>
      <c r="K21" s="145"/>
      <c r="L21" s="142">
        <f t="shared" si="3"/>
        <v>1.0343820608156399E-2</v>
      </c>
      <c r="M21" s="143"/>
      <c r="N21" s="28"/>
    </row>
    <row r="22" spans="1:14" x14ac:dyDescent="0.2">
      <c r="A22" s="28"/>
      <c r="B22" s="43">
        <v>32</v>
      </c>
      <c r="C22" s="79">
        <v>1016.9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10.484753088066608</v>
      </c>
      <c r="I22" s="139"/>
      <c r="J22" s="150">
        <f t="shared" si="2"/>
        <v>73.224572173401057</v>
      </c>
      <c r="K22" s="145"/>
      <c r="L22" s="142">
        <f>(((30*F22)/(F$8-1))*(H22/B22))^0.5</f>
        <v>7.4284767690090125E-3</v>
      </c>
      <c r="M22" s="143"/>
      <c r="N22" s="28"/>
    </row>
    <row r="23" spans="1:14" x14ac:dyDescent="0.2">
      <c r="A23" s="28"/>
      <c r="B23" s="43">
        <v>64</v>
      </c>
      <c r="C23" s="79">
        <v>1016.3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10.644825654296639</v>
      </c>
      <c r="I23" s="139"/>
      <c r="J23" s="150">
        <f t="shared" si="2"/>
        <v>69.818778118824127</v>
      </c>
      <c r="K23" s="145"/>
      <c r="L23" s="142">
        <f t="shared" si="3"/>
        <v>5.2926715592472584E-3</v>
      </c>
      <c r="M23" s="143"/>
      <c r="N23" s="28"/>
    </row>
    <row r="24" spans="1:14" x14ac:dyDescent="0.2">
      <c r="A24" s="28"/>
      <c r="B24" s="43">
        <v>128</v>
      </c>
      <c r="C24" s="79">
        <v>1015.1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10.96497078675667</v>
      </c>
      <c r="I24" s="139"/>
      <c r="J24" s="150">
        <f t="shared" si="2"/>
        <v>63.007190009670907</v>
      </c>
      <c r="K24" s="145"/>
      <c r="L24" s="142">
        <f t="shared" si="3"/>
        <v>3.7983450076637167E-3</v>
      </c>
      <c r="M24" s="143"/>
      <c r="N24" s="28"/>
    </row>
    <row r="25" spans="1:14" x14ac:dyDescent="0.2">
      <c r="A25" s="28"/>
      <c r="B25" s="43">
        <v>256</v>
      </c>
      <c r="C25" s="79">
        <v>1014.7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11.071685830910013</v>
      </c>
      <c r="I25" s="139"/>
      <c r="J25" s="150">
        <f t="shared" si="2"/>
        <v>60.736660639953172</v>
      </c>
      <c r="K25" s="145"/>
      <c r="L25" s="142">
        <f t="shared" si="3"/>
        <v>2.6988736252970148E-3</v>
      </c>
      <c r="M25" s="143"/>
      <c r="N25" s="28"/>
    </row>
    <row r="26" spans="1:14" x14ac:dyDescent="0.2">
      <c r="A26" s="28"/>
      <c r="B26" s="43">
        <v>705</v>
      </c>
      <c r="C26" s="79">
        <v>1013.2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11.471867246485074</v>
      </c>
      <c r="I26" s="139"/>
      <c r="J26" s="150">
        <f>F$8/(F$8-1)*1000/F$9*(C26-D26)/10</f>
        <v>52.222175503511174</v>
      </c>
      <c r="K26" s="145"/>
      <c r="L26" s="142">
        <f>(((30*F26)/(F$8-1))*(H26/B26))^0.5</f>
        <v>1.6554579462140762E-3</v>
      </c>
      <c r="M26" s="143"/>
      <c r="N26" s="28"/>
    </row>
    <row r="27" spans="1:14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4" x14ac:dyDescent="0.2">
      <c r="A28" s="28"/>
      <c r="B28" s="43"/>
      <c r="C28" s="79" t="s">
        <v>4</v>
      </c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102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7" ht="13.5" thickTop="1" x14ac:dyDescent="0.2">
      <c r="A34" s="28"/>
      <c r="B34" s="157" t="s">
        <v>65</v>
      </c>
      <c r="C34" s="157"/>
      <c r="D34" s="158"/>
      <c r="E34" s="38">
        <v>1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3.4506556245686686</v>
      </c>
      <c r="F35" s="28"/>
      <c r="G35" s="28"/>
      <c r="H35" s="28"/>
      <c r="I35" s="28"/>
      <c r="J35" s="159">
        <v>55.5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96.549344375431332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3.4506556245686686</v>
      </c>
      <c r="P36" s="105">
        <f>100-(O36+Q36)</f>
        <v>42.964458247066943</v>
      </c>
      <c r="Q36" s="106">
        <f>J35*(E36/100)</f>
        <v>53.584886128364388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C38" s="16" t="s">
        <v>52</v>
      </c>
      <c r="D38" s="117" t="s">
        <v>221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D39" s="93" t="s">
        <v>149</v>
      </c>
      <c r="E39" s="88">
        <v>32.229999999999997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N40" s="28"/>
    </row>
    <row r="41" spans="1:17" x14ac:dyDescent="0.2">
      <c r="A41" s="28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5">
    <mergeCell ref="B36:D36"/>
    <mergeCell ref="D38:M38"/>
    <mergeCell ref="B8:E8"/>
    <mergeCell ref="B9:E9"/>
    <mergeCell ref="B34:D34"/>
    <mergeCell ref="J34:K34"/>
    <mergeCell ref="L34:M34"/>
    <mergeCell ref="F29:G29"/>
    <mergeCell ref="H29:I29"/>
    <mergeCell ref="J29:K29"/>
    <mergeCell ref="L29:M29"/>
    <mergeCell ref="F30:G30"/>
    <mergeCell ref="H30:I30"/>
    <mergeCell ref="J30:K30"/>
    <mergeCell ref="L30:M30"/>
    <mergeCell ref="F27:G27"/>
    <mergeCell ref="O34:Q34"/>
    <mergeCell ref="B35:D35"/>
    <mergeCell ref="J35:K35"/>
    <mergeCell ref="L35:M35"/>
    <mergeCell ref="F31:G31"/>
    <mergeCell ref="H31:I31"/>
    <mergeCell ref="J31:K31"/>
    <mergeCell ref="L31:M31"/>
    <mergeCell ref="C33:D33"/>
    <mergeCell ref="G33:J33"/>
    <mergeCell ref="H27:I27"/>
    <mergeCell ref="J27:K27"/>
    <mergeCell ref="L27:M27"/>
    <mergeCell ref="F28:G28"/>
    <mergeCell ref="H28:I28"/>
    <mergeCell ref="J28:K28"/>
    <mergeCell ref="L28:M28"/>
    <mergeCell ref="F25:G25"/>
    <mergeCell ref="H25:I25"/>
    <mergeCell ref="J25:K25"/>
    <mergeCell ref="L25:M25"/>
    <mergeCell ref="F26:G26"/>
    <mergeCell ref="H26:I26"/>
    <mergeCell ref="J26:K26"/>
    <mergeCell ref="L26:M26"/>
    <mergeCell ref="F23:G23"/>
    <mergeCell ref="H23:I23"/>
    <mergeCell ref="J23:K23"/>
    <mergeCell ref="L23:M23"/>
    <mergeCell ref="F24:G24"/>
    <mergeCell ref="H24:I24"/>
    <mergeCell ref="J24:K24"/>
    <mergeCell ref="L24:M24"/>
    <mergeCell ref="F21:G21"/>
    <mergeCell ref="H21:I21"/>
    <mergeCell ref="J21:K21"/>
    <mergeCell ref="L21:M21"/>
    <mergeCell ref="F22:G22"/>
    <mergeCell ref="H22:I22"/>
    <mergeCell ref="J22:K22"/>
    <mergeCell ref="L22:M22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A1:N1"/>
    <mergeCell ref="C2:D2"/>
    <mergeCell ref="B11:E11"/>
    <mergeCell ref="B12:E12"/>
    <mergeCell ref="F12:I12"/>
    <mergeCell ref="J12:M12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7"/>
  <sheetViews>
    <sheetView topLeftCell="A11" zoomScale="98" zoomScaleNormal="98" workbookViewId="0">
      <selection activeCell="R36" sqref="R36"/>
    </sheetView>
  </sheetViews>
  <sheetFormatPr defaultRowHeight="12.75" x14ac:dyDescent="0.2"/>
  <cols>
    <col min="1" max="16384" width="9.140625" style="101"/>
  </cols>
  <sheetData>
    <row r="1" spans="1:19" ht="18.75" thickBot="1" x14ac:dyDescent="0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S1" s="111"/>
    </row>
    <row r="2" spans="1:19" ht="13.5" thickBot="1" x14ac:dyDescent="0.25">
      <c r="A2" s="28"/>
      <c r="B2" s="16" t="s">
        <v>14</v>
      </c>
      <c r="C2" s="116" t="s">
        <v>73</v>
      </c>
      <c r="D2" s="116"/>
      <c r="L2" s="16" t="s">
        <v>30</v>
      </c>
      <c r="M2" s="80" t="s">
        <v>197</v>
      </c>
      <c r="N2" s="28"/>
    </row>
    <row r="3" spans="1:19" ht="13.5" thickBot="1" x14ac:dyDescent="0.25">
      <c r="A3" s="28"/>
      <c r="L3" s="16" t="s">
        <v>31</v>
      </c>
      <c r="M3" s="22" t="s">
        <v>110</v>
      </c>
      <c r="N3" s="28"/>
    </row>
    <row r="4" spans="1:19" ht="13.5" thickBot="1" x14ac:dyDescent="0.25">
      <c r="A4" s="28"/>
      <c r="C4" s="16" t="s">
        <v>15</v>
      </c>
      <c r="D4" s="17" t="s">
        <v>89</v>
      </c>
      <c r="H4" s="19" t="s">
        <v>23</v>
      </c>
      <c r="L4" s="16" t="s">
        <v>32</v>
      </c>
      <c r="M4" s="30">
        <v>41613</v>
      </c>
      <c r="N4" s="28"/>
    </row>
    <row r="5" spans="1:19" ht="13.5" thickBot="1" x14ac:dyDescent="0.25">
      <c r="A5" s="28"/>
      <c r="C5" s="16" t="s">
        <v>16</v>
      </c>
      <c r="D5" s="80" t="s">
        <v>197</v>
      </c>
      <c r="H5" s="16" t="s">
        <v>24</v>
      </c>
      <c r="I5" s="17" t="s">
        <v>22</v>
      </c>
      <c r="N5" s="28"/>
    </row>
    <row r="6" spans="1:19" ht="13.5" thickBot="1" x14ac:dyDescent="0.25">
      <c r="A6" s="28"/>
      <c r="C6" s="16" t="s">
        <v>17</v>
      </c>
      <c r="D6" s="80" t="s">
        <v>198</v>
      </c>
      <c r="H6" s="16" t="s">
        <v>25</v>
      </c>
      <c r="I6" s="22">
        <v>98</v>
      </c>
      <c r="N6" s="28"/>
    </row>
    <row r="7" spans="1:19" ht="15" thickBot="1" x14ac:dyDescent="0.25">
      <c r="A7" s="28"/>
      <c r="E7" s="16"/>
      <c r="H7" s="20" t="s">
        <v>26</v>
      </c>
      <c r="I7" s="23">
        <v>72</v>
      </c>
      <c r="J7" s="101" t="s">
        <v>61</v>
      </c>
      <c r="K7" s="24" t="s">
        <v>57</v>
      </c>
      <c r="N7" s="28"/>
    </row>
    <row r="8" spans="1:19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110"/>
      <c r="H8" s="21" t="s">
        <v>27</v>
      </c>
      <c r="I8" s="22">
        <v>5.9119999999999999</v>
      </c>
      <c r="J8" s="101" t="s">
        <v>60</v>
      </c>
      <c r="K8" s="101" t="s">
        <v>55</v>
      </c>
      <c r="N8" s="28"/>
    </row>
    <row r="9" spans="1:19" ht="13.5" thickBot="1" x14ac:dyDescent="0.25">
      <c r="A9" s="28"/>
      <c r="B9" s="123" t="s">
        <v>20</v>
      </c>
      <c r="C9" s="123"/>
      <c r="D9" s="123"/>
      <c r="E9" s="123"/>
      <c r="F9" s="32">
        <f>E39-F10+F11</f>
        <v>16.93</v>
      </c>
      <c r="G9" s="110" t="s">
        <v>59</v>
      </c>
      <c r="H9" s="21" t="s">
        <v>28</v>
      </c>
      <c r="I9" s="22">
        <v>15.212</v>
      </c>
      <c r="J9" s="101" t="s">
        <v>60</v>
      </c>
      <c r="K9" s="24" t="s">
        <v>58</v>
      </c>
      <c r="N9" s="28"/>
    </row>
    <row r="10" spans="1:19" ht="13.5" thickBot="1" x14ac:dyDescent="0.25">
      <c r="A10" s="28"/>
      <c r="B10" s="122" t="s">
        <v>148</v>
      </c>
      <c r="C10" s="123"/>
      <c r="D10" s="123"/>
      <c r="E10" s="123"/>
      <c r="F10" s="31">
        <v>6.25</v>
      </c>
      <c r="G10" s="110" t="s">
        <v>59</v>
      </c>
      <c r="H10" s="20" t="s">
        <v>29</v>
      </c>
      <c r="I10" s="22">
        <v>0.8</v>
      </c>
      <c r="J10" s="101" t="s">
        <v>39</v>
      </c>
      <c r="K10" s="101" t="s">
        <v>56</v>
      </c>
      <c r="N10" s="28"/>
    </row>
    <row r="11" spans="1:19" ht="13.5" thickBot="1" x14ac:dyDescent="0.25">
      <c r="A11" s="28"/>
      <c r="B11" s="117" t="s">
        <v>146</v>
      </c>
      <c r="C11" s="118"/>
      <c r="D11" s="118"/>
      <c r="E11" s="118"/>
      <c r="F11" s="94">
        <v>2</v>
      </c>
      <c r="G11" s="110"/>
      <c r="N11" s="28"/>
    </row>
    <row r="12" spans="1:19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9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9" x14ac:dyDescent="0.2">
      <c r="A14" s="28"/>
      <c r="B14" s="41" t="s">
        <v>38</v>
      </c>
      <c r="C14" s="103" t="s">
        <v>40</v>
      </c>
      <c r="D14" s="103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9" x14ac:dyDescent="0.2">
      <c r="A15" s="28"/>
      <c r="B15" s="43">
        <v>0.25</v>
      </c>
      <c r="C15" s="79">
        <v>1013.8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11.311794680255073</v>
      </c>
      <c r="I15" s="139"/>
      <c r="J15" s="140">
        <f>F$8/(F$8-1)*1000/F$9*(C15-D15)/10</f>
        <v>91.935651992633595</v>
      </c>
      <c r="K15" s="141"/>
      <c r="L15" s="142">
        <f>(((30*F15)/(F$8-1))*(H15/B15))^0.5</f>
        <v>8.729540967778808E-2</v>
      </c>
      <c r="M15" s="143"/>
      <c r="N15" s="28"/>
    </row>
    <row r="16" spans="1:19" x14ac:dyDescent="0.2">
      <c r="A16" s="28"/>
      <c r="B16" s="43">
        <v>0.5</v>
      </c>
      <c r="C16" s="79">
        <v>1013.6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11.36515220233173</v>
      </c>
      <c r="I16" s="147"/>
      <c r="J16" s="140">
        <f t="shared" ref="J16:J25" si="2">F$8/(F$8-1)*1000/F$9*(C16-D16)/10</f>
        <v>90.0594141968662</v>
      </c>
      <c r="K16" s="148"/>
      <c r="L16" s="143">
        <f t="shared" ref="L16:L25" si="3">(((30*F16)/(F$8-1))*(H16/B16))^0.5</f>
        <v>6.1872587837927977E-2</v>
      </c>
      <c r="M16" s="149"/>
      <c r="N16" s="28"/>
    </row>
    <row r="17" spans="1:15" x14ac:dyDescent="0.2">
      <c r="A17" s="28"/>
      <c r="B17" s="43">
        <v>1</v>
      </c>
      <c r="C17" s="79">
        <v>1013.3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11.44518848544676</v>
      </c>
      <c r="I17" s="147"/>
      <c r="J17" s="140">
        <f t="shared" si="2"/>
        <v>87.245057503213502</v>
      </c>
      <c r="K17" s="148"/>
      <c r="L17" s="143">
        <f t="shared" si="3"/>
        <v>4.3904307313153541E-2</v>
      </c>
      <c r="M17" s="149"/>
      <c r="N17" s="28"/>
    </row>
    <row r="18" spans="1:15" x14ac:dyDescent="0.2">
      <c r="A18" s="28"/>
      <c r="B18" s="43">
        <v>2</v>
      </c>
      <c r="C18" s="79">
        <v>1013.1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11.498546007523418</v>
      </c>
      <c r="I18" s="139"/>
      <c r="J18" s="140">
        <f>F$8/(F$8-1)*1000/F$9*(C18-D18)/10</f>
        <v>85.368819707446093</v>
      </c>
      <c r="K18" s="141"/>
      <c r="L18" s="142">
        <f>(((30*F18)/(F$8-1))*(H18/B18))^0.5</f>
        <v>3.1117315323029315E-2</v>
      </c>
      <c r="M18" s="143"/>
      <c r="N18" s="28"/>
    </row>
    <row r="19" spans="1:15" x14ac:dyDescent="0.2">
      <c r="A19" s="28"/>
      <c r="B19" s="43">
        <v>4</v>
      </c>
      <c r="C19" s="79">
        <v>1013.1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11.498546007523418</v>
      </c>
      <c r="I19" s="139"/>
      <c r="J19" s="140">
        <f t="shared" si="2"/>
        <v>85.368819707446093</v>
      </c>
      <c r="K19" s="141"/>
      <c r="L19" s="142">
        <f t="shared" si="3"/>
        <v>2.200326467723409E-2</v>
      </c>
      <c r="M19" s="143"/>
      <c r="N19" s="28"/>
    </row>
    <row r="20" spans="1:15" x14ac:dyDescent="0.2">
      <c r="A20" s="28"/>
      <c r="B20" s="43">
        <v>8</v>
      </c>
      <c r="C20" s="79">
        <v>1013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11.52522476856176</v>
      </c>
      <c r="I20" s="139"/>
      <c r="J20" s="150">
        <f t="shared" si="2"/>
        <v>84.430700809561856</v>
      </c>
      <c r="K20" s="145"/>
      <c r="L20" s="142">
        <f t="shared" si="3"/>
        <v>1.5576696690949084E-2</v>
      </c>
      <c r="M20" s="143"/>
      <c r="N20" s="28"/>
    </row>
    <row r="21" spans="1:15" x14ac:dyDescent="0.2">
      <c r="A21" s="28"/>
      <c r="B21" s="43">
        <v>16</v>
      </c>
      <c r="C21" s="79">
        <v>1012.9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11.551903529600104</v>
      </c>
      <c r="I21" s="139"/>
      <c r="J21" s="150">
        <f t="shared" si="2"/>
        <v>83.492581911677632</v>
      </c>
      <c r="K21" s="145"/>
      <c r="L21" s="142">
        <f t="shared" si="3"/>
        <v>1.1027128623885721E-2</v>
      </c>
      <c r="M21" s="143"/>
      <c r="N21" s="28"/>
    </row>
    <row r="22" spans="1:15" x14ac:dyDescent="0.2">
      <c r="A22" s="28"/>
      <c r="B22" s="43">
        <v>32</v>
      </c>
      <c r="C22" s="79">
        <v>1012.2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11.738654856868447</v>
      </c>
      <c r="I22" s="139"/>
      <c r="J22" s="150">
        <f t="shared" si="2"/>
        <v>76.925749626490116</v>
      </c>
      <c r="K22" s="145"/>
      <c r="L22" s="142">
        <f>(((30*F22)/(F$8-1))*(H22/B22))^0.5</f>
        <v>7.8601318753368666E-3</v>
      </c>
      <c r="M22" s="143"/>
      <c r="N22" s="28"/>
    </row>
    <row r="23" spans="1:15" x14ac:dyDescent="0.2">
      <c r="A23" s="28"/>
      <c r="B23" s="43">
        <v>64</v>
      </c>
      <c r="C23" s="79">
        <v>1012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11.792012378945135</v>
      </c>
      <c r="I23" s="139"/>
      <c r="J23" s="150">
        <f t="shared" si="2"/>
        <v>75.049511830721656</v>
      </c>
      <c r="K23" s="145"/>
      <c r="L23" s="142">
        <f t="shared" si="3"/>
        <v>5.5705699387268437E-3</v>
      </c>
      <c r="M23" s="143"/>
      <c r="N23" s="28"/>
    </row>
    <row r="24" spans="1:15" x14ac:dyDescent="0.2">
      <c r="A24" s="28"/>
      <c r="B24" s="43">
        <v>128</v>
      </c>
      <c r="C24" s="79">
        <v>1011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12.058799989328508</v>
      </c>
      <c r="I24" s="139"/>
      <c r="J24" s="150">
        <f t="shared" si="2"/>
        <v>65.668322851881456</v>
      </c>
      <c r="K24" s="145"/>
      <c r="L24" s="142">
        <f t="shared" si="3"/>
        <v>3.9832972465826825E-3</v>
      </c>
      <c r="M24" s="143"/>
      <c r="N24" s="28"/>
    </row>
    <row r="25" spans="1:15" x14ac:dyDescent="0.2">
      <c r="A25" s="28"/>
      <c r="B25" s="43">
        <v>256</v>
      </c>
      <c r="C25" s="79">
        <v>1010.9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12.085478750366851</v>
      </c>
      <c r="I25" s="139"/>
      <c r="J25" s="150">
        <f t="shared" si="2"/>
        <v>64.730203953997218</v>
      </c>
      <c r="K25" s="145"/>
      <c r="L25" s="142">
        <f t="shared" si="3"/>
        <v>2.8197304993548716E-3</v>
      </c>
      <c r="M25" s="143"/>
      <c r="N25" s="28"/>
      <c r="O25" s="24" t="s">
        <v>4</v>
      </c>
    </row>
    <row r="26" spans="1:15" x14ac:dyDescent="0.2">
      <c r="A26" s="28"/>
      <c r="B26" s="43">
        <v>720</v>
      </c>
      <c r="C26" s="79">
        <v>1010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12.325587599711882</v>
      </c>
      <c r="I26" s="139"/>
      <c r="J26" s="150">
        <f>F$8/(F$8-1)*1000/F$9*(C26-D26)/10</f>
        <v>56.287133873041242</v>
      </c>
      <c r="K26" s="145"/>
      <c r="L26" s="142">
        <f>(((30*F26)/(F$8-1))*(H26/B26))^0.5</f>
        <v>1.6979825513116185E-3</v>
      </c>
      <c r="M26" s="143"/>
      <c r="N26" s="28"/>
    </row>
    <row r="27" spans="1:15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5" x14ac:dyDescent="0.2">
      <c r="A28" s="28"/>
      <c r="B28" s="43"/>
      <c r="C28" s="79" t="s">
        <v>4</v>
      </c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5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5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5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x14ac:dyDescent="0.2">
      <c r="A33" s="28"/>
      <c r="B33" s="36" t="s">
        <v>62</v>
      </c>
      <c r="C33" s="162" t="s">
        <v>63</v>
      </c>
      <c r="D33" s="162"/>
      <c r="E33" s="102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7" x14ac:dyDescent="0.2">
      <c r="A34" s="28"/>
      <c r="B34" s="157" t="s">
        <v>65</v>
      </c>
      <c r="C34" s="157"/>
      <c r="D34" s="158"/>
      <c r="E34" s="38">
        <v>0.44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</row>
    <row r="35" spans="1:17" x14ac:dyDescent="0.2">
      <c r="A35" s="28"/>
      <c r="B35" s="157" t="s">
        <v>67</v>
      </c>
      <c r="C35" s="157"/>
      <c r="D35" s="158"/>
      <c r="E35" s="39">
        <f>100*(E34/(F9+E34))</f>
        <v>2.5331030512377661</v>
      </c>
      <c r="F35" s="28"/>
      <c r="G35" s="28"/>
      <c r="H35" s="28"/>
      <c r="I35" s="28"/>
      <c r="J35" s="159">
        <v>59</v>
      </c>
      <c r="K35" s="160"/>
      <c r="L35" s="161">
        <v>2E-3</v>
      </c>
      <c r="M35" s="123"/>
      <c r="N35" s="28"/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97.466896948762241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54" t="s">
        <v>183</v>
      </c>
      <c r="P37" s="155"/>
      <c r="Q37" s="156"/>
    </row>
    <row r="38" spans="1:17" x14ac:dyDescent="0.2">
      <c r="A38" s="28"/>
      <c r="C38" s="16" t="s">
        <v>52</v>
      </c>
      <c r="D38" s="166" t="s">
        <v>218</v>
      </c>
      <c r="E38" s="167"/>
      <c r="F38" s="167"/>
      <c r="G38" s="167"/>
      <c r="H38" s="167"/>
      <c r="I38" s="167"/>
      <c r="J38" s="167"/>
      <c r="K38" s="167"/>
      <c r="L38" s="167"/>
      <c r="M38" s="167"/>
      <c r="N38" s="28"/>
      <c r="O38" s="107" t="s">
        <v>184</v>
      </c>
      <c r="P38" s="108" t="s">
        <v>185</v>
      </c>
      <c r="Q38" s="109" t="s">
        <v>186</v>
      </c>
    </row>
    <row r="39" spans="1:17" ht="13.5" thickBot="1" x14ac:dyDescent="0.25">
      <c r="A39" s="28"/>
      <c r="D39" s="93" t="s">
        <v>149</v>
      </c>
      <c r="E39" s="88">
        <v>21.18</v>
      </c>
      <c r="F39" s="93" t="s">
        <v>59</v>
      </c>
      <c r="G39" s="88"/>
      <c r="H39" s="88"/>
      <c r="I39" s="88"/>
      <c r="J39" s="88"/>
      <c r="N39" s="28"/>
      <c r="O39" s="104">
        <f>E35</f>
        <v>2.5331030512377661</v>
      </c>
      <c r="P39" s="105">
        <f>100-(O39+Q39)</f>
        <v>39.961427748992513</v>
      </c>
      <c r="Q39" s="106">
        <f>J35*(E36/100)</f>
        <v>57.50546919976972</v>
      </c>
    </row>
    <row r="40" spans="1:17" ht="13.5" thickTop="1" x14ac:dyDescent="0.2">
      <c r="A40" s="28"/>
      <c r="N40" s="28"/>
    </row>
    <row r="41" spans="1:17" x14ac:dyDescent="0.2">
      <c r="A41" s="28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F29:G29"/>
    <mergeCell ref="H29:I29"/>
    <mergeCell ref="J29:K29"/>
    <mergeCell ref="L29:M29"/>
    <mergeCell ref="F30:G30"/>
    <mergeCell ref="H30:I30"/>
    <mergeCell ref="J30:K30"/>
    <mergeCell ref="L30:M30"/>
    <mergeCell ref="O37:Q37"/>
    <mergeCell ref="B35:D35"/>
    <mergeCell ref="J35:K35"/>
    <mergeCell ref="L35:M35"/>
    <mergeCell ref="F31:G31"/>
    <mergeCell ref="H31:I31"/>
    <mergeCell ref="J31:K31"/>
    <mergeCell ref="L31:M31"/>
    <mergeCell ref="C33:D33"/>
    <mergeCell ref="G33:J33"/>
    <mergeCell ref="B36:D36"/>
    <mergeCell ref="D38:M38"/>
    <mergeCell ref="B34:D34"/>
    <mergeCell ref="J34:K34"/>
    <mergeCell ref="L34:M34"/>
    <mergeCell ref="H27:I27"/>
    <mergeCell ref="J27:K27"/>
    <mergeCell ref="L27:M27"/>
    <mergeCell ref="F28:G28"/>
    <mergeCell ref="H28:I28"/>
    <mergeCell ref="J28:K28"/>
    <mergeCell ref="L28:M28"/>
    <mergeCell ref="F27:G27"/>
    <mergeCell ref="F25:G25"/>
    <mergeCell ref="H25:I25"/>
    <mergeCell ref="J25:K25"/>
    <mergeCell ref="L25:M25"/>
    <mergeCell ref="F26:G26"/>
    <mergeCell ref="H26:I26"/>
    <mergeCell ref="J26:K26"/>
    <mergeCell ref="L26:M26"/>
    <mergeCell ref="F23:G23"/>
    <mergeCell ref="H23:I23"/>
    <mergeCell ref="J23:K23"/>
    <mergeCell ref="L23:M23"/>
    <mergeCell ref="F24:G24"/>
    <mergeCell ref="H24:I24"/>
    <mergeCell ref="J24:K24"/>
    <mergeCell ref="L24:M24"/>
    <mergeCell ref="F21:G21"/>
    <mergeCell ref="H21:I21"/>
    <mergeCell ref="J21:K21"/>
    <mergeCell ref="L21:M21"/>
    <mergeCell ref="F22:G22"/>
    <mergeCell ref="H22:I22"/>
    <mergeCell ref="J22:K22"/>
    <mergeCell ref="L22:M22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A1:N1"/>
    <mergeCell ref="C2:D2"/>
    <mergeCell ref="B11:E11"/>
    <mergeCell ref="B12:E12"/>
    <mergeCell ref="F12:I12"/>
    <mergeCell ref="J12:M12"/>
    <mergeCell ref="B10:E10"/>
    <mergeCell ref="B8:E8"/>
    <mergeCell ref="B9:E9"/>
  </mergeCells>
  <pageMargins left="0.7" right="0.7" top="0.75" bottom="0.75" header="0.3" footer="0.3"/>
  <drawing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zoomScaleNormal="100" workbookViewId="0">
      <selection activeCell="B10" sqref="B10:E10"/>
    </sheetView>
  </sheetViews>
  <sheetFormatPr defaultRowHeight="12.75" x14ac:dyDescent="0.2"/>
  <cols>
    <col min="3" max="3" width="10.5703125" bestFit="1" customWidth="1"/>
  </cols>
  <sheetData>
    <row r="1" spans="1:18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8" ht="13.5" thickBot="1" x14ac:dyDescent="0.25">
      <c r="A2" s="28"/>
      <c r="B2" s="16" t="s">
        <v>14</v>
      </c>
      <c r="C2" s="116" t="s">
        <v>73</v>
      </c>
      <c r="D2" s="116"/>
      <c r="E2" s="85"/>
      <c r="F2" s="85"/>
      <c r="G2" s="85"/>
      <c r="H2" s="85"/>
      <c r="I2" s="85"/>
      <c r="J2" s="85"/>
      <c r="K2" s="85"/>
      <c r="L2" s="16" t="s">
        <v>30</v>
      </c>
      <c r="M2" s="81" t="s">
        <v>237</v>
      </c>
      <c r="N2" s="28"/>
      <c r="R2" s="111"/>
    </row>
    <row r="3" spans="1:18" ht="13.5" thickBot="1" x14ac:dyDescent="0.25">
      <c r="A3" s="28"/>
      <c r="B3" s="85"/>
      <c r="C3" s="85"/>
      <c r="D3" s="85"/>
      <c r="E3" s="85"/>
      <c r="F3" s="85"/>
      <c r="G3" s="85"/>
      <c r="H3" s="85"/>
      <c r="I3" s="85"/>
      <c r="J3" s="85"/>
      <c r="K3" s="85"/>
      <c r="L3" s="16" t="s">
        <v>31</v>
      </c>
      <c r="M3" s="22" t="s">
        <v>110</v>
      </c>
      <c r="N3" s="28"/>
    </row>
    <row r="4" spans="1:18" ht="13.5" thickBot="1" x14ac:dyDescent="0.25">
      <c r="A4" s="28"/>
      <c r="B4" s="85"/>
      <c r="C4" s="16" t="s">
        <v>15</v>
      </c>
      <c r="D4" s="17" t="s">
        <v>89</v>
      </c>
      <c r="E4" s="85"/>
      <c r="F4" s="85"/>
      <c r="G4" s="85"/>
      <c r="H4" s="19" t="s">
        <v>23</v>
      </c>
      <c r="I4" s="85"/>
      <c r="J4" s="85"/>
      <c r="K4" s="85"/>
      <c r="L4" s="16" t="s">
        <v>32</v>
      </c>
      <c r="M4" s="30">
        <v>41613</v>
      </c>
      <c r="N4" s="28"/>
    </row>
    <row r="5" spans="1:18" ht="13.5" thickBot="1" x14ac:dyDescent="0.25">
      <c r="A5" s="28"/>
      <c r="B5" s="85"/>
      <c r="C5" s="16" t="s">
        <v>16</v>
      </c>
      <c r="D5" s="80" t="s">
        <v>237</v>
      </c>
      <c r="E5" s="85"/>
      <c r="F5" s="85"/>
      <c r="G5" s="85"/>
      <c r="H5" s="16" t="s">
        <v>24</v>
      </c>
      <c r="I5" s="17" t="s">
        <v>22</v>
      </c>
      <c r="J5" s="85"/>
      <c r="K5" s="85"/>
      <c r="L5" s="85"/>
      <c r="M5" s="85"/>
      <c r="N5" s="28"/>
    </row>
    <row r="6" spans="1:18" ht="13.5" thickBot="1" x14ac:dyDescent="0.25">
      <c r="A6" s="28"/>
      <c r="B6" s="85"/>
      <c r="C6" s="16" t="s">
        <v>17</v>
      </c>
      <c r="D6" s="80" t="s">
        <v>236</v>
      </c>
      <c r="E6" s="85"/>
      <c r="F6" s="85"/>
      <c r="G6" s="85"/>
      <c r="H6" s="16" t="s">
        <v>25</v>
      </c>
      <c r="I6" s="22">
        <v>98</v>
      </c>
      <c r="J6" s="85"/>
      <c r="K6" s="85"/>
      <c r="L6" s="85"/>
      <c r="M6" s="85"/>
      <c r="N6" s="28"/>
    </row>
    <row r="7" spans="1:18" ht="15" thickBot="1" x14ac:dyDescent="0.25">
      <c r="A7" s="28"/>
      <c r="B7" s="85"/>
      <c r="C7" s="85"/>
      <c r="D7" s="85"/>
      <c r="E7" s="16"/>
      <c r="F7" s="85"/>
      <c r="G7" s="85"/>
      <c r="H7" s="20" t="s">
        <v>26</v>
      </c>
      <c r="I7" s="23">
        <v>72</v>
      </c>
      <c r="J7" s="85" t="s">
        <v>61</v>
      </c>
      <c r="K7" s="24" t="s">
        <v>57</v>
      </c>
      <c r="L7" s="85"/>
      <c r="M7" s="85"/>
      <c r="N7" s="28"/>
    </row>
    <row r="8" spans="1:18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85" t="s">
        <v>60</v>
      </c>
      <c r="K8" s="85" t="s">
        <v>55</v>
      </c>
      <c r="L8" s="85"/>
      <c r="M8" s="85"/>
      <c r="N8" s="28"/>
    </row>
    <row r="9" spans="1:18" ht="13.5" thickBot="1" x14ac:dyDescent="0.25">
      <c r="A9" s="28"/>
      <c r="B9" s="123" t="s">
        <v>20</v>
      </c>
      <c r="C9" s="123"/>
      <c r="D9" s="123"/>
      <c r="E9" s="123"/>
      <c r="F9" s="32">
        <f>E39-(F10)+(F11)</f>
        <v>18.46</v>
      </c>
      <c r="G9" s="85" t="s">
        <v>59</v>
      </c>
      <c r="H9" s="21" t="s">
        <v>28</v>
      </c>
      <c r="I9" s="22">
        <v>15.212</v>
      </c>
      <c r="J9" s="85" t="s">
        <v>60</v>
      </c>
      <c r="K9" s="24" t="s">
        <v>58</v>
      </c>
      <c r="L9" s="85"/>
      <c r="M9" s="85"/>
      <c r="N9" s="28"/>
    </row>
    <row r="10" spans="1:18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85" t="s">
        <v>39</v>
      </c>
      <c r="K10" s="85" t="s">
        <v>56</v>
      </c>
      <c r="L10" s="85"/>
      <c r="M10" s="85"/>
      <c r="N10" s="28"/>
    </row>
    <row r="11" spans="1:18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85" t="s">
        <v>59</v>
      </c>
      <c r="H11" s="85"/>
      <c r="I11" s="85"/>
      <c r="J11" s="85"/>
      <c r="K11" s="85"/>
      <c r="L11" s="85"/>
      <c r="M11" s="85"/>
      <c r="N11" s="28"/>
    </row>
    <row r="12" spans="1:18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8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8" x14ac:dyDescent="0.2">
      <c r="A14" s="28"/>
      <c r="B14" s="41" t="s">
        <v>38</v>
      </c>
      <c r="C14" s="87" t="s">
        <v>40</v>
      </c>
      <c r="D14" s="87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8" x14ac:dyDescent="0.2">
      <c r="A15" s="28"/>
      <c r="B15" s="43">
        <v>0.25</v>
      </c>
      <c r="C15" s="79">
        <v>1015.6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10.831576981564982</v>
      </c>
      <c r="I15" s="139"/>
      <c r="J15" s="140">
        <f>F$8/(F$8-1)*1000/F$9*(C15-D15)/10</f>
        <v>99.802434516602062</v>
      </c>
      <c r="K15" s="141"/>
      <c r="L15" s="142">
        <f>(((30*F15)/(F$8-1))*(H15/B15))^0.5</f>
        <v>8.5422346282517977E-2</v>
      </c>
      <c r="M15" s="143"/>
      <c r="N15" s="28"/>
    </row>
    <row r="16" spans="1:18" x14ac:dyDescent="0.2">
      <c r="A16" s="28"/>
      <c r="B16" s="43">
        <v>0.5</v>
      </c>
      <c r="C16" s="79">
        <v>1015.3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10.911613264680012</v>
      </c>
      <c r="I16" s="147"/>
      <c r="J16" s="140">
        <f t="shared" ref="J16:J25" si="2">F$8/(F$8-1)*1000/F$9*(C16-D16)/10</f>
        <v>97.221337072206595</v>
      </c>
      <c r="K16" s="148"/>
      <c r="L16" s="143">
        <f t="shared" ref="L16:L25" si="3">(((30*F16)/(F$8-1))*(H16/B16))^0.5</f>
        <v>6.0625472350644395E-2</v>
      </c>
      <c r="M16" s="149"/>
      <c r="N16" s="28"/>
    </row>
    <row r="17" spans="1:14" x14ac:dyDescent="0.2">
      <c r="A17" s="28"/>
      <c r="B17" s="43">
        <v>1</v>
      </c>
      <c r="C17" s="79">
        <v>1015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10.991649547795012</v>
      </c>
      <c r="I17" s="147"/>
      <c r="J17" s="140">
        <f t="shared" si="2"/>
        <v>94.640239627812122</v>
      </c>
      <c r="K17" s="148"/>
      <c r="L17" s="143">
        <f t="shared" si="3"/>
        <v>4.3025615470741845E-2</v>
      </c>
      <c r="M17" s="149"/>
      <c r="N17" s="28"/>
    </row>
    <row r="18" spans="1:14" x14ac:dyDescent="0.2">
      <c r="A18" s="28"/>
      <c r="B18" s="43">
        <v>2</v>
      </c>
      <c r="C18" s="79">
        <v>1015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10.991649547795012</v>
      </c>
      <c r="I18" s="139"/>
      <c r="J18" s="140">
        <f>F$8/(F$8-1)*1000/F$9*(C18-D18)/10</f>
        <v>94.640239627812122</v>
      </c>
      <c r="K18" s="141"/>
      <c r="L18" s="142">
        <f>(((30*F18)/(F$8-1))*(H18/B18))^0.5</f>
        <v>3.0423704464086387E-2</v>
      </c>
      <c r="M18" s="143"/>
      <c r="N18" s="28"/>
    </row>
    <row r="19" spans="1:14" x14ac:dyDescent="0.2">
      <c r="A19" s="28"/>
      <c r="B19" s="43">
        <v>4</v>
      </c>
      <c r="C19" s="79">
        <v>1014.9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11.018328308833356</v>
      </c>
      <c r="I19" s="139"/>
      <c r="J19" s="140">
        <f t="shared" si="2"/>
        <v>93.779873813013623</v>
      </c>
      <c r="K19" s="141"/>
      <c r="L19" s="142">
        <f t="shared" si="3"/>
        <v>2.1538899688848218E-2</v>
      </c>
      <c r="M19" s="143"/>
      <c r="N19" s="28"/>
    </row>
    <row r="20" spans="1:14" x14ac:dyDescent="0.2">
      <c r="A20" s="28"/>
      <c r="B20" s="43">
        <v>8</v>
      </c>
      <c r="C20" s="79">
        <v>1014.2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11.205079636101699</v>
      </c>
      <c r="I20" s="139"/>
      <c r="J20" s="150">
        <f t="shared" si="2"/>
        <v>87.757313109426178</v>
      </c>
      <c r="K20" s="145"/>
      <c r="L20" s="142">
        <f t="shared" si="3"/>
        <v>1.535883006346642E-2</v>
      </c>
      <c r="M20" s="143"/>
      <c r="N20" s="28"/>
    </row>
    <row r="21" spans="1:14" x14ac:dyDescent="0.2">
      <c r="A21" s="28"/>
      <c r="B21" s="43">
        <v>16</v>
      </c>
      <c r="C21" s="79">
        <v>1013.1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11.498546007523418</v>
      </c>
      <c r="I21" s="139"/>
      <c r="J21" s="150">
        <f t="shared" si="2"/>
        <v>78.293289146644753</v>
      </c>
      <c r="K21" s="145"/>
      <c r="L21" s="142">
        <f t="shared" si="3"/>
        <v>1.1001632338617045E-2</v>
      </c>
      <c r="M21" s="143"/>
      <c r="N21" s="28"/>
    </row>
    <row r="22" spans="1:14" x14ac:dyDescent="0.2">
      <c r="A22" s="28"/>
      <c r="B22" s="43">
        <v>32</v>
      </c>
      <c r="C22" s="79">
        <v>1012.9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11.551903529600104</v>
      </c>
      <c r="I22" s="139"/>
      <c r="J22" s="150">
        <f t="shared" si="2"/>
        <v>76.572557517047784</v>
      </c>
      <c r="K22" s="145"/>
      <c r="L22" s="142">
        <f>(((30*F22)/(F$8-1))*(H22/B22))^0.5</f>
        <v>7.7973574269658763E-3</v>
      </c>
      <c r="M22" s="143"/>
      <c r="N22" s="28"/>
    </row>
    <row r="23" spans="1:14" x14ac:dyDescent="0.2">
      <c r="A23" s="28"/>
      <c r="B23" s="43">
        <v>64</v>
      </c>
      <c r="C23" s="79">
        <v>1011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12.058799989328508</v>
      </c>
      <c r="I23" s="139"/>
      <c r="J23" s="150">
        <f t="shared" si="2"/>
        <v>60.225607035880429</v>
      </c>
      <c r="K23" s="145"/>
      <c r="L23" s="142">
        <f t="shared" si="3"/>
        <v>5.6332329890806361E-3</v>
      </c>
      <c r="M23" s="143"/>
      <c r="N23" s="28"/>
    </row>
    <row r="24" spans="1:14" x14ac:dyDescent="0.2">
      <c r="A24" s="28"/>
      <c r="B24" s="43">
        <v>128</v>
      </c>
      <c r="C24" s="79">
        <v>1010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12.325587599711882</v>
      </c>
      <c r="I24" s="139"/>
      <c r="J24" s="150">
        <f t="shared" si="2"/>
        <v>51.621948887897517</v>
      </c>
      <c r="K24" s="145"/>
      <c r="L24" s="142">
        <f t="shared" si="3"/>
        <v>4.0271192170263301E-3</v>
      </c>
      <c r="M24" s="143"/>
      <c r="N24" s="28"/>
    </row>
    <row r="25" spans="1:14" x14ac:dyDescent="0.2">
      <c r="A25" s="28"/>
      <c r="B25" s="43">
        <v>256</v>
      </c>
      <c r="C25" s="79">
        <v>1009.1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12.565696449056912</v>
      </c>
      <c r="I25" s="139"/>
      <c r="J25" s="150">
        <f t="shared" si="2"/>
        <v>43.878656554713089</v>
      </c>
      <c r="K25" s="145"/>
      <c r="L25" s="142">
        <f t="shared" si="3"/>
        <v>2.8752059229124249E-3</v>
      </c>
      <c r="M25" s="143"/>
      <c r="N25" s="28"/>
    </row>
    <row r="26" spans="1:14" x14ac:dyDescent="0.2">
      <c r="A26" s="28"/>
      <c r="B26" s="43">
        <v>512</v>
      </c>
      <c r="C26" s="79">
        <v>1008.4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12.752447776325285</v>
      </c>
      <c r="I26" s="139"/>
      <c r="J26" s="150">
        <f>F$8/(F$8-1)*1000/F$9*(C26-D26)/10</f>
        <v>37.85609585112465</v>
      </c>
      <c r="K26" s="145"/>
      <c r="L26" s="142">
        <f>(((30*F26)/(F$8-1))*(H26/B26))^0.5</f>
        <v>2.0481296810601437E-3</v>
      </c>
      <c r="M26" s="143"/>
      <c r="N26" s="28"/>
    </row>
    <row r="27" spans="1:14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4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86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7" ht="13.5" thickTop="1" x14ac:dyDescent="0.2">
      <c r="A34" s="28"/>
      <c r="B34" s="157" t="s">
        <v>65</v>
      </c>
      <c r="C34" s="157"/>
      <c r="D34" s="158"/>
      <c r="E34" s="38">
        <v>0.56000000000000005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2.944269190325973</v>
      </c>
      <c r="F35" s="28"/>
      <c r="G35" s="28"/>
      <c r="H35" s="28"/>
      <c r="I35" s="28"/>
      <c r="J35" s="159">
        <v>37.5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97.055730809674031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2.944269190325973</v>
      </c>
      <c r="P36" s="105">
        <f>100-(O36+Q36)</f>
        <v>60.659831756046259</v>
      </c>
      <c r="Q36" s="106">
        <f>J35*(E36/100)</f>
        <v>36.395899053627765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85"/>
      <c r="C38" s="16" t="s">
        <v>52</v>
      </c>
      <c r="D38" s="117" t="s">
        <v>166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B39" s="85"/>
      <c r="C39" s="85"/>
      <c r="D39" s="93" t="s">
        <v>147</v>
      </c>
      <c r="E39" s="88">
        <v>22.71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28"/>
    </row>
    <row r="41" spans="1:17" x14ac:dyDescent="0.2">
      <c r="A41" s="28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B36:D36"/>
    <mergeCell ref="D38:M38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F17:G17"/>
    <mergeCell ref="H17:I17"/>
    <mergeCell ref="J17:K17"/>
    <mergeCell ref="L17:M17"/>
    <mergeCell ref="J14:K14"/>
    <mergeCell ref="L14:M14"/>
    <mergeCell ref="F15:G15"/>
    <mergeCell ref="H15:I15"/>
    <mergeCell ref="J15:K15"/>
    <mergeCell ref="L15:M15"/>
    <mergeCell ref="O34:Q34"/>
    <mergeCell ref="B11:E11"/>
    <mergeCell ref="A1:N1"/>
    <mergeCell ref="C2:D2"/>
    <mergeCell ref="B8:E8"/>
    <mergeCell ref="B9:E9"/>
    <mergeCell ref="B10:E10"/>
    <mergeCell ref="B12:E12"/>
    <mergeCell ref="F12:I12"/>
    <mergeCell ref="J12:M12"/>
    <mergeCell ref="F13:G13"/>
    <mergeCell ref="H13:I13"/>
    <mergeCell ref="J13:K13"/>
    <mergeCell ref="L13:M13"/>
    <mergeCell ref="F14:G14"/>
    <mergeCell ref="H14:I14"/>
  </mergeCells>
  <pageMargins left="0.7" right="0.7" top="0.75" bottom="0.75" header="0.3" footer="0.3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7"/>
  <sheetViews>
    <sheetView zoomScale="96" zoomScaleNormal="96" workbookViewId="0">
      <selection activeCell="B10" sqref="B10:E10"/>
    </sheetView>
  </sheetViews>
  <sheetFormatPr defaultRowHeight="12.75" x14ac:dyDescent="0.2"/>
  <cols>
    <col min="1" max="16384" width="9.140625" style="101"/>
  </cols>
  <sheetData>
    <row r="1" spans="1:19" ht="18.75" thickBot="1" x14ac:dyDescent="0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S1" s="111"/>
    </row>
    <row r="2" spans="1:19" ht="13.5" thickBot="1" x14ac:dyDescent="0.25">
      <c r="A2" s="28"/>
      <c r="B2" s="16" t="s">
        <v>14</v>
      </c>
      <c r="C2" s="116" t="s">
        <v>73</v>
      </c>
      <c r="D2" s="116"/>
      <c r="L2" s="16" t="s">
        <v>30</v>
      </c>
      <c r="M2" s="80" t="s">
        <v>205</v>
      </c>
      <c r="N2" s="28"/>
    </row>
    <row r="3" spans="1:19" ht="13.5" thickBot="1" x14ac:dyDescent="0.25">
      <c r="A3" s="28"/>
      <c r="L3" s="16" t="s">
        <v>31</v>
      </c>
      <c r="M3" s="22" t="s">
        <v>110</v>
      </c>
      <c r="N3" s="28"/>
    </row>
    <row r="4" spans="1:19" ht="13.5" thickBot="1" x14ac:dyDescent="0.25">
      <c r="A4" s="28"/>
      <c r="C4" s="16" t="s">
        <v>15</v>
      </c>
      <c r="D4" s="17" t="s">
        <v>89</v>
      </c>
      <c r="H4" s="19" t="s">
        <v>23</v>
      </c>
      <c r="L4" s="16" t="s">
        <v>32</v>
      </c>
      <c r="M4" s="30">
        <v>41613</v>
      </c>
      <c r="N4" s="28"/>
    </row>
    <row r="5" spans="1:19" ht="13.5" thickBot="1" x14ac:dyDescent="0.25">
      <c r="A5" s="28"/>
      <c r="C5" s="16" t="s">
        <v>16</v>
      </c>
      <c r="D5" s="80" t="s">
        <v>205</v>
      </c>
      <c r="H5" s="16" t="s">
        <v>24</v>
      </c>
      <c r="I5" s="17" t="s">
        <v>22</v>
      </c>
      <c r="N5" s="28"/>
    </row>
    <row r="6" spans="1:19" ht="13.5" thickBot="1" x14ac:dyDescent="0.25">
      <c r="A6" s="28"/>
      <c r="C6" s="16" t="s">
        <v>17</v>
      </c>
      <c r="D6" s="80" t="s">
        <v>206</v>
      </c>
      <c r="H6" s="16" t="s">
        <v>25</v>
      </c>
      <c r="I6" s="22">
        <v>98</v>
      </c>
      <c r="N6" s="28"/>
    </row>
    <row r="7" spans="1:19" ht="15" thickBot="1" x14ac:dyDescent="0.25">
      <c r="A7" s="28"/>
      <c r="E7" s="16"/>
      <c r="H7" s="20" t="s">
        <v>26</v>
      </c>
      <c r="I7" s="23">
        <v>72</v>
      </c>
      <c r="J7" s="101" t="s">
        <v>61</v>
      </c>
      <c r="K7" s="24" t="s">
        <v>57</v>
      </c>
      <c r="N7" s="28"/>
    </row>
    <row r="8" spans="1:19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24" t="s">
        <v>212</v>
      </c>
      <c r="H8" s="21" t="s">
        <v>27</v>
      </c>
      <c r="I8" s="22">
        <v>5.9119999999999999</v>
      </c>
      <c r="J8" s="101" t="s">
        <v>60</v>
      </c>
      <c r="K8" s="101" t="s">
        <v>55</v>
      </c>
      <c r="N8" s="28"/>
    </row>
    <row r="9" spans="1:19" ht="13.5" thickBot="1" x14ac:dyDescent="0.25">
      <c r="A9" s="28"/>
      <c r="B9" s="123" t="s">
        <v>20</v>
      </c>
      <c r="C9" s="123"/>
      <c r="D9" s="123"/>
      <c r="E9" s="123"/>
      <c r="F9" s="32">
        <f>E39-(F10)+(F11)</f>
        <v>26.09</v>
      </c>
      <c r="G9" s="101" t="s">
        <v>59</v>
      </c>
      <c r="H9" s="21" t="s">
        <v>28</v>
      </c>
      <c r="I9" s="22">
        <v>15.212</v>
      </c>
      <c r="J9" s="101" t="s">
        <v>60</v>
      </c>
      <c r="K9" s="24" t="s">
        <v>58</v>
      </c>
      <c r="N9" s="28"/>
    </row>
    <row r="10" spans="1:19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101" t="s">
        <v>59</v>
      </c>
      <c r="H10" s="20" t="s">
        <v>29</v>
      </c>
      <c r="I10" s="22">
        <v>0.8</v>
      </c>
      <c r="J10" s="101" t="s">
        <v>39</v>
      </c>
      <c r="K10" s="101" t="s">
        <v>56</v>
      </c>
      <c r="N10" s="28"/>
    </row>
    <row r="11" spans="1:19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N11" s="28"/>
    </row>
    <row r="12" spans="1:19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9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9" x14ac:dyDescent="0.2">
      <c r="A14" s="28"/>
      <c r="B14" s="41" t="s">
        <v>38</v>
      </c>
      <c r="C14" s="103" t="s">
        <v>40</v>
      </c>
      <c r="D14" s="103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9" x14ac:dyDescent="0.2">
      <c r="A15" s="28"/>
      <c r="B15" s="43">
        <v>0.25</v>
      </c>
      <c r="C15" s="79">
        <v>1020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9.6577114958781429</v>
      </c>
      <c r="I15" s="139"/>
      <c r="J15" s="140">
        <f>F$8/(F$8-1)*1000/F$9*(C15-D15)/10</f>
        <v>97.400401325727685</v>
      </c>
      <c r="K15" s="141"/>
      <c r="L15" s="142">
        <f>(((30*F15)/(F$8-1))*(H15/B15))^0.5</f>
        <v>8.0660844458510517E-2</v>
      </c>
      <c r="M15" s="143"/>
      <c r="N15" s="28"/>
    </row>
    <row r="16" spans="1:19" x14ac:dyDescent="0.2">
      <c r="A16" s="28"/>
      <c r="B16" s="43">
        <v>0.5</v>
      </c>
      <c r="C16" s="79">
        <v>1019.8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9.7110690179548307</v>
      </c>
      <c r="I16" s="147"/>
      <c r="J16" s="140">
        <f t="shared" ref="J16:J25" si="2">F$8/(F$8-1)*1000/F$9*(C16-D16)/10</f>
        <v>96.182896309155808</v>
      </c>
      <c r="K16" s="148"/>
      <c r="L16" s="143">
        <f t="shared" ref="L16:L25" si="3">(((30*F16)/(F$8-1))*(H16/B16))^0.5</f>
        <v>5.7193170612720085E-2</v>
      </c>
      <c r="M16" s="149"/>
      <c r="N16" s="28"/>
    </row>
    <row r="17" spans="1:14" x14ac:dyDescent="0.2">
      <c r="A17" s="28"/>
      <c r="B17" s="43">
        <v>1</v>
      </c>
      <c r="C17" s="79">
        <v>1019.4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9.8177840621081742</v>
      </c>
      <c r="I17" s="147"/>
      <c r="J17" s="140">
        <f t="shared" si="2"/>
        <v>93.74788627601275</v>
      </c>
      <c r="K17" s="148"/>
      <c r="L17" s="143">
        <f t="shared" si="3"/>
        <v>4.066327867651038E-2</v>
      </c>
      <c r="M17" s="149"/>
      <c r="N17" s="28"/>
    </row>
    <row r="18" spans="1:14" x14ac:dyDescent="0.2">
      <c r="A18" s="28"/>
      <c r="B18" s="43">
        <v>2</v>
      </c>
      <c r="C18" s="79">
        <v>1019.4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9.8177840621081742</v>
      </c>
      <c r="I18" s="139"/>
      <c r="J18" s="140">
        <f>F$8/(F$8-1)*1000/F$9*(C18-D18)/10</f>
        <v>93.74788627601275</v>
      </c>
      <c r="K18" s="141"/>
      <c r="L18" s="142">
        <f>(((30*F18)/(F$8-1))*(H18/B18))^0.5</f>
        <v>2.875328009743883E-2</v>
      </c>
      <c r="M18" s="143"/>
      <c r="N18" s="28"/>
    </row>
    <row r="19" spans="1:14" x14ac:dyDescent="0.2">
      <c r="A19" s="28"/>
      <c r="B19" s="43">
        <v>4</v>
      </c>
      <c r="C19" s="79">
        <v>1019.1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9.8978203452231739</v>
      </c>
      <c r="I19" s="139"/>
      <c r="J19" s="140">
        <f t="shared" si="2"/>
        <v>91.921628751155637</v>
      </c>
      <c r="K19" s="141"/>
      <c r="L19" s="142">
        <f t="shared" si="3"/>
        <v>2.0414344653272059E-2</v>
      </c>
      <c r="M19" s="143"/>
      <c r="N19" s="28"/>
    </row>
    <row r="20" spans="1:14" x14ac:dyDescent="0.2">
      <c r="A20" s="28"/>
      <c r="B20" s="43">
        <v>8</v>
      </c>
      <c r="C20" s="79">
        <v>1018.6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10.031214150414861</v>
      </c>
      <c r="I20" s="139"/>
      <c r="J20" s="150">
        <f t="shared" si="2"/>
        <v>88.877866209726648</v>
      </c>
      <c r="K20" s="145"/>
      <c r="L20" s="142">
        <f t="shared" si="3"/>
        <v>1.4532067701444464E-2</v>
      </c>
      <c r="M20" s="143"/>
      <c r="N20" s="28"/>
    </row>
    <row r="21" spans="1:14" x14ac:dyDescent="0.2">
      <c r="A21" s="28"/>
      <c r="B21" s="43">
        <v>16</v>
      </c>
      <c r="C21" s="79">
        <v>1017.2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10.404716804951578</v>
      </c>
      <c r="I21" s="139"/>
      <c r="J21" s="150">
        <f t="shared" si="2"/>
        <v>80.35533109372561</v>
      </c>
      <c r="K21" s="145"/>
      <c r="L21" s="142">
        <f t="shared" si="3"/>
        <v>1.0465278632458381E-2</v>
      </c>
      <c r="M21" s="143"/>
      <c r="N21" s="28"/>
    </row>
    <row r="22" spans="1:14" x14ac:dyDescent="0.2">
      <c r="A22" s="28"/>
      <c r="B22" s="43">
        <v>32</v>
      </c>
      <c r="C22" s="79">
        <v>1016.1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10.698183176373295</v>
      </c>
      <c r="I22" s="139"/>
      <c r="J22" s="150">
        <f t="shared" si="2"/>
        <v>73.659053502581699</v>
      </c>
      <c r="K22" s="145"/>
      <c r="L22" s="142">
        <f>(((30*F22)/(F$8-1))*(H22/B22))^0.5</f>
        <v>7.5037037691354242E-3</v>
      </c>
      <c r="M22" s="143"/>
      <c r="N22" s="28"/>
    </row>
    <row r="23" spans="1:14" x14ac:dyDescent="0.2">
      <c r="A23" s="28"/>
      <c r="B23" s="43">
        <v>64</v>
      </c>
      <c r="C23" s="79">
        <v>1015.2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10.938292025718326</v>
      </c>
      <c r="I23" s="139"/>
      <c r="J23" s="150">
        <f t="shared" si="2"/>
        <v>68.180280928009651</v>
      </c>
      <c r="K23" s="145"/>
      <c r="L23" s="142">
        <f t="shared" si="3"/>
        <v>5.3651321649877204E-3</v>
      </c>
      <c r="M23" s="143"/>
      <c r="N23" s="28"/>
    </row>
    <row r="24" spans="1:14" x14ac:dyDescent="0.2">
      <c r="A24" s="28"/>
      <c r="B24" s="43">
        <v>128</v>
      </c>
      <c r="C24" s="79">
        <v>1013.9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11.285115919216731</v>
      </c>
      <c r="I24" s="139"/>
      <c r="J24" s="150">
        <f t="shared" si="2"/>
        <v>60.266498320293863</v>
      </c>
      <c r="K24" s="145"/>
      <c r="L24" s="142">
        <f t="shared" si="3"/>
        <v>3.8533963561325213E-3</v>
      </c>
      <c r="M24" s="143"/>
      <c r="N24" s="28"/>
    </row>
    <row r="25" spans="1:14" x14ac:dyDescent="0.2">
      <c r="A25" s="28"/>
      <c r="B25" s="43">
        <v>256</v>
      </c>
      <c r="C25" s="79">
        <v>1012.9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11.551903529600104</v>
      </c>
      <c r="I25" s="139"/>
      <c r="J25" s="150">
        <f t="shared" si="2"/>
        <v>54.178973237435891</v>
      </c>
      <c r="K25" s="145"/>
      <c r="L25" s="142">
        <f t="shared" si="3"/>
        <v>2.7567821559714304E-3</v>
      </c>
      <c r="M25" s="143"/>
      <c r="N25" s="28"/>
    </row>
    <row r="26" spans="1:14" x14ac:dyDescent="0.2">
      <c r="A26" s="28"/>
      <c r="B26" s="43">
        <v>700</v>
      </c>
      <c r="C26" s="79">
        <v>1011.6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11.898727423098478</v>
      </c>
      <c r="I26" s="139"/>
      <c r="J26" s="150">
        <f>F$8/(F$8-1)*1000/F$9*(C26-D26)/10</f>
        <v>46.265190629720784</v>
      </c>
      <c r="K26" s="145"/>
      <c r="L26" s="142">
        <f>(((30*F26)/(F$8-1))*(H26/B26))^0.5</f>
        <v>1.6919864971850227E-3</v>
      </c>
      <c r="M26" s="143"/>
      <c r="N26" s="28"/>
    </row>
    <row r="27" spans="1:14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4" x14ac:dyDescent="0.2">
      <c r="A28" s="28"/>
      <c r="B28" s="43"/>
      <c r="C28" s="79" t="s">
        <v>4</v>
      </c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102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7" ht="13.5" thickTop="1" x14ac:dyDescent="0.2">
      <c r="A34" s="28"/>
      <c r="B34" s="157" t="s">
        <v>65</v>
      </c>
      <c r="C34" s="157"/>
      <c r="D34" s="158"/>
      <c r="E34" s="38">
        <v>0.87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3.2270029673590503</v>
      </c>
      <c r="F35" s="28"/>
      <c r="G35" s="28"/>
      <c r="H35" s="28"/>
      <c r="I35" s="28"/>
      <c r="J35" s="159">
        <v>49.1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96.772997032640944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3.2270029673590503</v>
      </c>
      <c r="P36" s="105">
        <f>100-(O36+Q36)</f>
        <v>49.257455489614252</v>
      </c>
      <c r="Q36" s="106">
        <f>J35*(E36/100)</f>
        <v>47.5155415430267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C38" s="16" t="s">
        <v>52</v>
      </c>
      <c r="D38" s="117" t="s">
        <v>222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D39" s="93" t="s">
        <v>149</v>
      </c>
      <c r="E39" s="88">
        <v>30.34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N40" s="28"/>
    </row>
    <row r="41" spans="1:17" x14ac:dyDescent="0.2">
      <c r="A41" s="28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B36:D36"/>
    <mergeCell ref="D38:M38"/>
    <mergeCell ref="B8:E8"/>
    <mergeCell ref="B9:E9"/>
    <mergeCell ref="B34:D34"/>
    <mergeCell ref="J34:K34"/>
    <mergeCell ref="L34:M34"/>
    <mergeCell ref="F29:G29"/>
    <mergeCell ref="H29:I29"/>
    <mergeCell ref="J29:K29"/>
    <mergeCell ref="L29:M29"/>
    <mergeCell ref="F30:G30"/>
    <mergeCell ref="H30:I30"/>
    <mergeCell ref="J30:K30"/>
    <mergeCell ref="L30:M30"/>
    <mergeCell ref="F27:G27"/>
    <mergeCell ref="O34:Q34"/>
    <mergeCell ref="B35:D35"/>
    <mergeCell ref="J35:K35"/>
    <mergeCell ref="L35:M35"/>
    <mergeCell ref="F31:G31"/>
    <mergeCell ref="H31:I31"/>
    <mergeCell ref="J31:K31"/>
    <mergeCell ref="L31:M31"/>
    <mergeCell ref="C33:D33"/>
    <mergeCell ref="G33:J33"/>
    <mergeCell ref="H27:I27"/>
    <mergeCell ref="J27:K27"/>
    <mergeCell ref="L27:M27"/>
    <mergeCell ref="F28:G28"/>
    <mergeCell ref="H28:I28"/>
    <mergeCell ref="J28:K28"/>
    <mergeCell ref="L28:M28"/>
    <mergeCell ref="F25:G25"/>
    <mergeCell ref="H25:I25"/>
    <mergeCell ref="J25:K25"/>
    <mergeCell ref="L25:M25"/>
    <mergeCell ref="F26:G26"/>
    <mergeCell ref="H26:I26"/>
    <mergeCell ref="J26:K26"/>
    <mergeCell ref="L26:M26"/>
    <mergeCell ref="F23:G23"/>
    <mergeCell ref="H23:I23"/>
    <mergeCell ref="J23:K23"/>
    <mergeCell ref="L23:M23"/>
    <mergeCell ref="F24:G24"/>
    <mergeCell ref="H24:I24"/>
    <mergeCell ref="J24:K24"/>
    <mergeCell ref="L24:M24"/>
    <mergeCell ref="F21:G21"/>
    <mergeCell ref="H21:I21"/>
    <mergeCell ref="J21:K21"/>
    <mergeCell ref="L21:M21"/>
    <mergeCell ref="F22:G22"/>
    <mergeCell ref="H22:I22"/>
    <mergeCell ref="J22:K22"/>
    <mergeCell ref="L22:M22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A1:N1"/>
    <mergeCell ref="C2:D2"/>
    <mergeCell ref="B11:E11"/>
    <mergeCell ref="B12:E12"/>
    <mergeCell ref="F12:I12"/>
    <mergeCell ref="J12:M12"/>
    <mergeCell ref="B10:E10"/>
  </mergeCells>
  <pageMargins left="0.7" right="0.7" top="0.75" bottom="0.75" header="0.3" footer="0.3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zoomScaleNormal="100" workbookViewId="0">
      <selection activeCell="B10" sqref="B10:E10"/>
    </sheetView>
  </sheetViews>
  <sheetFormatPr defaultRowHeight="12.75" x14ac:dyDescent="0.2"/>
  <sheetData>
    <row r="1" spans="1:18" ht="18.75" thickBot="1" x14ac:dyDescent="0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R1" s="111"/>
    </row>
    <row r="2" spans="1:18" ht="13.5" thickBot="1" x14ac:dyDescent="0.25">
      <c r="A2" s="28"/>
      <c r="B2" s="16" t="s">
        <v>14</v>
      </c>
      <c r="C2" s="116" t="s">
        <v>73</v>
      </c>
      <c r="D2" s="116"/>
      <c r="E2" s="85"/>
      <c r="F2" s="85"/>
      <c r="G2" s="85"/>
      <c r="H2" s="85"/>
      <c r="I2" s="85"/>
      <c r="J2" s="85"/>
      <c r="K2" s="85"/>
      <c r="L2" s="16" t="s">
        <v>30</v>
      </c>
      <c r="M2" s="80" t="s">
        <v>238</v>
      </c>
      <c r="N2" s="28"/>
    </row>
    <row r="3" spans="1:18" ht="13.5" thickBot="1" x14ac:dyDescent="0.25">
      <c r="A3" s="28"/>
      <c r="B3" s="85"/>
      <c r="C3" s="85"/>
      <c r="D3" s="85"/>
      <c r="E3" s="85"/>
      <c r="F3" s="85"/>
      <c r="G3" s="85"/>
      <c r="H3" s="85"/>
      <c r="I3" s="85"/>
      <c r="J3" s="85"/>
      <c r="K3" s="85"/>
      <c r="L3" s="16" t="s">
        <v>31</v>
      </c>
      <c r="M3" s="22" t="s">
        <v>110</v>
      </c>
      <c r="N3" s="28"/>
    </row>
    <row r="4" spans="1:18" ht="13.5" thickBot="1" x14ac:dyDescent="0.25">
      <c r="A4" s="28"/>
      <c r="B4" s="85"/>
      <c r="C4" s="16" t="s">
        <v>15</v>
      </c>
      <c r="D4" s="17" t="s">
        <v>89</v>
      </c>
      <c r="E4" s="85"/>
      <c r="F4" s="85"/>
      <c r="G4" s="85"/>
      <c r="H4" s="19" t="s">
        <v>23</v>
      </c>
      <c r="I4" s="85"/>
      <c r="J4" s="85"/>
      <c r="K4" s="85"/>
      <c r="L4" s="16" t="s">
        <v>32</v>
      </c>
      <c r="M4" s="30">
        <v>41613</v>
      </c>
      <c r="N4" s="28"/>
    </row>
    <row r="5" spans="1:18" ht="13.5" thickBot="1" x14ac:dyDescent="0.25">
      <c r="A5" s="28"/>
      <c r="B5" s="85"/>
      <c r="C5" s="16" t="s">
        <v>16</v>
      </c>
      <c r="D5" s="80" t="s">
        <v>238</v>
      </c>
      <c r="E5" s="85"/>
      <c r="F5" s="85"/>
      <c r="G5" s="85"/>
      <c r="H5" s="16" t="s">
        <v>24</v>
      </c>
      <c r="I5" s="17" t="s">
        <v>22</v>
      </c>
      <c r="J5" s="85"/>
      <c r="K5" s="85"/>
      <c r="L5" s="85"/>
      <c r="M5" s="85"/>
      <c r="N5" s="28"/>
    </row>
    <row r="6" spans="1:18" ht="13.5" thickBot="1" x14ac:dyDescent="0.25">
      <c r="A6" s="28"/>
      <c r="B6" s="85"/>
      <c r="C6" s="16" t="s">
        <v>17</v>
      </c>
      <c r="D6" s="80" t="s">
        <v>239</v>
      </c>
      <c r="E6" s="85"/>
      <c r="F6" s="85"/>
      <c r="G6" s="85"/>
      <c r="H6" s="16" t="s">
        <v>25</v>
      </c>
      <c r="I6" s="22">
        <v>98</v>
      </c>
      <c r="J6" s="85"/>
      <c r="K6" s="85"/>
      <c r="L6" s="85"/>
      <c r="M6" s="85"/>
      <c r="N6" s="28"/>
    </row>
    <row r="7" spans="1:18" ht="15" thickBot="1" x14ac:dyDescent="0.25">
      <c r="A7" s="28"/>
      <c r="B7" s="85"/>
      <c r="C7" s="85"/>
      <c r="D7" s="85"/>
      <c r="E7" s="16"/>
      <c r="F7" s="85"/>
      <c r="G7" s="85"/>
      <c r="H7" s="20" t="s">
        <v>26</v>
      </c>
      <c r="I7" s="23">
        <v>72</v>
      </c>
      <c r="J7" s="85" t="s">
        <v>61</v>
      </c>
      <c r="K7" s="24" t="s">
        <v>57</v>
      </c>
      <c r="L7" s="85"/>
      <c r="M7" s="85"/>
      <c r="N7" s="28"/>
    </row>
    <row r="8" spans="1:18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85" t="s">
        <v>60</v>
      </c>
      <c r="K8" s="85" t="s">
        <v>55</v>
      </c>
      <c r="L8" s="85"/>
      <c r="M8" s="85"/>
      <c r="N8" s="28"/>
    </row>
    <row r="9" spans="1:18" ht="13.5" thickBot="1" x14ac:dyDescent="0.25">
      <c r="A9" s="28"/>
      <c r="B9" s="123" t="s">
        <v>20</v>
      </c>
      <c r="C9" s="123"/>
      <c r="D9" s="123"/>
      <c r="E9" s="123"/>
      <c r="F9" s="32">
        <f>E39-(F10)+(F11)</f>
        <v>20.059999999999999</v>
      </c>
      <c r="G9" s="85" t="s">
        <v>59</v>
      </c>
      <c r="H9" s="21" t="s">
        <v>28</v>
      </c>
      <c r="I9" s="22">
        <v>15.212</v>
      </c>
      <c r="J9" s="85" t="s">
        <v>60</v>
      </c>
      <c r="K9" s="24" t="s">
        <v>58</v>
      </c>
      <c r="L9" s="85"/>
      <c r="M9" s="85"/>
      <c r="N9" s="28"/>
    </row>
    <row r="10" spans="1:18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85" t="s">
        <v>39</v>
      </c>
      <c r="K10" s="85" t="s">
        <v>56</v>
      </c>
      <c r="L10" s="85"/>
      <c r="M10" s="85"/>
      <c r="N10" s="28"/>
    </row>
    <row r="11" spans="1:18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85" t="s">
        <v>59</v>
      </c>
      <c r="H11" s="85"/>
      <c r="I11" s="85"/>
      <c r="J11" s="85"/>
      <c r="K11" s="85"/>
      <c r="L11" s="85"/>
      <c r="M11" s="85"/>
      <c r="N11" s="28"/>
    </row>
    <row r="12" spans="1:18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8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8" x14ac:dyDescent="0.2">
      <c r="A14" s="28"/>
      <c r="B14" s="41" t="s">
        <v>38</v>
      </c>
      <c r="C14" s="87" t="s">
        <v>40</v>
      </c>
      <c r="D14" s="87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8" x14ac:dyDescent="0.2">
      <c r="A15" s="28"/>
      <c r="B15" s="43">
        <v>0.25</v>
      </c>
      <c r="C15" s="79">
        <v>1016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10.724861937411639</v>
      </c>
      <c r="I15" s="139"/>
      <c r="J15" s="140">
        <f>F$8/(F$8-1)*1000/F$9*(C15-D15)/10</f>
        <v>95.009090375931038</v>
      </c>
      <c r="K15" s="141"/>
      <c r="L15" s="142">
        <f>(((30*F15)/(F$8-1))*(H15/B15))^0.5</f>
        <v>8.5000504957251005E-2</v>
      </c>
      <c r="M15" s="143"/>
      <c r="N15" s="28"/>
    </row>
    <row r="16" spans="1:18" x14ac:dyDescent="0.2">
      <c r="A16" s="28"/>
      <c r="B16" s="43">
        <v>0.5</v>
      </c>
      <c r="C16" s="79">
        <v>1015.9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10.751540698449983</v>
      </c>
      <c r="I16" s="147"/>
      <c r="J16" s="140">
        <f t="shared" ref="J16:J25" si="2">F$8/(F$8-1)*1000/F$9*(C16-D16)/10</f>
        <v>94.217347956131434</v>
      </c>
      <c r="K16" s="148"/>
      <c r="L16" s="143">
        <f t="shared" ref="L16:L25" si="3">(((30*F16)/(F$8-1))*(H16/B16))^0.5</f>
        <v>6.0179143784800347E-2</v>
      </c>
      <c r="M16" s="149"/>
      <c r="N16" s="28"/>
    </row>
    <row r="17" spans="1:14" x14ac:dyDescent="0.2">
      <c r="A17" s="28"/>
      <c r="B17" s="43">
        <v>1</v>
      </c>
      <c r="C17" s="79">
        <v>1015.7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10.804898220526638</v>
      </c>
      <c r="I17" s="147"/>
      <c r="J17" s="140">
        <f t="shared" si="2"/>
        <v>92.633863116533135</v>
      </c>
      <c r="K17" s="148"/>
      <c r="L17" s="143">
        <f t="shared" si="3"/>
        <v>4.265854074524443E-2</v>
      </c>
      <c r="M17" s="149"/>
      <c r="N17" s="28"/>
    </row>
    <row r="18" spans="1:14" x14ac:dyDescent="0.2">
      <c r="A18" s="28"/>
      <c r="B18" s="43">
        <v>2</v>
      </c>
      <c r="C18" s="79">
        <v>1015.3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10.911613264680012</v>
      </c>
      <c r="I18" s="139"/>
      <c r="J18" s="140">
        <f>F$8/(F$8-1)*1000/F$9*(C18-D18)/10</f>
        <v>89.466893437334704</v>
      </c>
      <c r="K18" s="141"/>
      <c r="L18" s="142">
        <f>(((30*F18)/(F$8-1))*(H18/B18))^0.5</f>
        <v>3.0312736175322198E-2</v>
      </c>
      <c r="M18" s="143"/>
      <c r="N18" s="28"/>
    </row>
    <row r="19" spans="1:14" x14ac:dyDescent="0.2">
      <c r="A19" s="28"/>
      <c r="B19" s="43">
        <v>4</v>
      </c>
      <c r="C19" s="79">
        <v>1015.2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10.938292025718326</v>
      </c>
      <c r="I19" s="139"/>
      <c r="J19" s="140">
        <f t="shared" si="2"/>
        <v>88.675151017535995</v>
      </c>
      <c r="K19" s="141"/>
      <c r="L19" s="142">
        <f t="shared" si="3"/>
        <v>2.1460528659950882E-2</v>
      </c>
      <c r="M19" s="143"/>
      <c r="N19" s="28"/>
    </row>
    <row r="20" spans="1:14" x14ac:dyDescent="0.2">
      <c r="A20" s="28"/>
      <c r="B20" s="43">
        <v>8</v>
      </c>
      <c r="C20" s="79">
        <v>1015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10.991649547795012</v>
      </c>
      <c r="I20" s="139"/>
      <c r="J20" s="150">
        <f t="shared" si="2"/>
        <v>87.091666177936787</v>
      </c>
      <c r="K20" s="145"/>
      <c r="L20" s="142">
        <f t="shared" si="3"/>
        <v>1.5211852232043193E-2</v>
      </c>
      <c r="M20" s="143"/>
      <c r="N20" s="28"/>
    </row>
    <row r="21" spans="1:14" x14ac:dyDescent="0.2">
      <c r="A21" s="28"/>
      <c r="B21" s="43">
        <v>16</v>
      </c>
      <c r="C21" s="79">
        <v>1014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11.258437158178387</v>
      </c>
      <c r="I21" s="139"/>
      <c r="J21" s="150">
        <f t="shared" si="2"/>
        <v>79.174241979942536</v>
      </c>
      <c r="K21" s="145"/>
      <c r="L21" s="142">
        <f t="shared" si="3"/>
        <v>1.088616011423842E-2</v>
      </c>
      <c r="M21" s="143"/>
      <c r="N21" s="28"/>
    </row>
    <row r="22" spans="1:14" x14ac:dyDescent="0.2">
      <c r="A22" s="28"/>
      <c r="B22" s="43">
        <v>32</v>
      </c>
      <c r="C22" s="79">
        <v>1013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11.52522476856176</v>
      </c>
      <c r="I22" s="139"/>
      <c r="J22" s="150">
        <f t="shared" si="2"/>
        <v>71.256817781948286</v>
      </c>
      <c r="K22" s="145"/>
      <c r="L22" s="142">
        <f>(((30*F22)/(F$8-1))*(H22/B22))^0.5</f>
        <v>7.7883483454745418E-3</v>
      </c>
      <c r="M22" s="143"/>
      <c r="N22" s="28"/>
    </row>
    <row r="23" spans="1:14" x14ac:dyDescent="0.2">
      <c r="A23" s="28"/>
      <c r="B23" s="43">
        <v>64</v>
      </c>
      <c r="C23" s="79">
        <v>1012.1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11.765333617906791</v>
      </c>
      <c r="I23" s="139"/>
      <c r="J23" s="150">
        <f t="shared" si="2"/>
        <v>64.131136003753639</v>
      </c>
      <c r="K23" s="145"/>
      <c r="L23" s="142">
        <f t="shared" si="3"/>
        <v>5.5642648207598153E-3</v>
      </c>
      <c r="M23" s="143"/>
      <c r="N23" s="28"/>
    </row>
    <row r="24" spans="1:14" x14ac:dyDescent="0.2">
      <c r="A24" s="28"/>
      <c r="B24" s="43">
        <v>128</v>
      </c>
      <c r="C24" s="79">
        <v>1011.6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11.898727423098478</v>
      </c>
      <c r="I24" s="139"/>
      <c r="J24" s="150">
        <f t="shared" si="2"/>
        <v>60.172423904756513</v>
      </c>
      <c r="K24" s="145"/>
      <c r="L24" s="142">
        <f t="shared" si="3"/>
        <v>3.9567711096963167E-3</v>
      </c>
      <c r="M24" s="143"/>
      <c r="N24" s="28"/>
    </row>
    <row r="25" spans="1:14" x14ac:dyDescent="0.2">
      <c r="A25" s="28"/>
      <c r="B25" s="43">
        <v>256</v>
      </c>
      <c r="C25" s="79">
        <v>1010.7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12.138836272443507</v>
      </c>
      <c r="I25" s="139"/>
      <c r="J25" s="150">
        <f t="shared" si="2"/>
        <v>53.046742126561853</v>
      </c>
      <c r="K25" s="145"/>
      <c r="L25" s="142">
        <f t="shared" si="3"/>
        <v>2.8259482147312991E-3</v>
      </c>
      <c r="M25" s="143"/>
      <c r="N25" s="28"/>
    </row>
    <row r="26" spans="1:14" x14ac:dyDescent="0.2">
      <c r="A26" s="28"/>
      <c r="B26" s="43">
        <v>512</v>
      </c>
      <c r="C26" s="79">
        <v>1010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12.325587599711882</v>
      </c>
      <c r="I26" s="139"/>
      <c r="J26" s="150">
        <f>F$8/(F$8-1)*1000/F$9*(C26-D26)/10</f>
        <v>47.504545187965519</v>
      </c>
      <c r="K26" s="145"/>
      <c r="L26" s="142">
        <f>(((30*F26)/(F$8-1))*(H26/B26))^0.5</f>
        <v>2.013559608513165E-3</v>
      </c>
      <c r="M26" s="143"/>
      <c r="N26" s="28"/>
    </row>
    <row r="27" spans="1:14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95" t="s">
        <v>4</v>
      </c>
    </row>
    <row r="28" spans="1:14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ht="13.5" thickBo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Top="1" x14ac:dyDescent="0.2">
      <c r="A33" s="28"/>
      <c r="B33" s="36" t="s">
        <v>62</v>
      </c>
      <c r="C33" s="162" t="s">
        <v>63</v>
      </c>
      <c r="D33" s="162"/>
      <c r="E33" s="86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54" t="s">
        <v>183</v>
      </c>
      <c r="P33" s="155"/>
      <c r="Q33" s="156"/>
    </row>
    <row r="34" spans="1:17" x14ac:dyDescent="0.2">
      <c r="A34" s="28"/>
      <c r="B34" s="157" t="s">
        <v>65</v>
      </c>
      <c r="C34" s="157"/>
      <c r="D34" s="158"/>
      <c r="E34" s="38">
        <v>0.75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7" t="s">
        <v>184</v>
      </c>
      <c r="P34" s="108" t="s">
        <v>185</v>
      </c>
      <c r="Q34" s="109" t="s">
        <v>186</v>
      </c>
    </row>
    <row r="35" spans="1:17" ht="13.5" thickBot="1" x14ac:dyDescent="0.25">
      <c r="A35" s="28"/>
      <c r="B35" s="157" t="s">
        <v>67</v>
      </c>
      <c r="C35" s="157"/>
      <c r="D35" s="158"/>
      <c r="E35" s="39">
        <f>100*(E34/(F9+E34))</f>
        <v>3.6040365209034122</v>
      </c>
      <c r="F35" s="28"/>
      <c r="G35" s="28"/>
      <c r="H35" s="28"/>
      <c r="I35" s="28"/>
      <c r="J35" s="159">
        <v>47.5</v>
      </c>
      <c r="K35" s="160"/>
      <c r="L35" s="161">
        <v>2E-3</v>
      </c>
      <c r="M35" s="123"/>
      <c r="N35" s="28"/>
      <c r="O35" s="104">
        <f>E35</f>
        <v>3.6040365209034122</v>
      </c>
      <c r="P35" s="105">
        <f>100-(O35+Q35)</f>
        <v>50.607880826525708</v>
      </c>
      <c r="Q35" s="106">
        <f>J35*(E36/100)</f>
        <v>45.788082652570878</v>
      </c>
    </row>
    <row r="36" spans="1:17" ht="13.5" thickTop="1" x14ac:dyDescent="0.2">
      <c r="A36" s="28"/>
      <c r="B36" s="157" t="s">
        <v>68</v>
      </c>
      <c r="C36" s="165"/>
      <c r="D36" s="165"/>
      <c r="E36" s="39">
        <f>100-E35</f>
        <v>96.395963479096594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85"/>
      <c r="C38" s="16" t="s">
        <v>52</v>
      </c>
      <c r="D38" s="117" t="s">
        <v>178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B39" s="85"/>
      <c r="C39" s="85"/>
      <c r="D39" s="93" t="s">
        <v>147</v>
      </c>
      <c r="E39" s="88">
        <v>24.31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28"/>
    </row>
    <row r="41" spans="1:17" x14ac:dyDescent="0.2">
      <c r="A41" s="28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B36:D36"/>
    <mergeCell ref="D38:M38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F17:G17"/>
    <mergeCell ref="H17:I17"/>
    <mergeCell ref="J17:K17"/>
    <mergeCell ref="L17:M17"/>
    <mergeCell ref="J14:K14"/>
    <mergeCell ref="L14:M14"/>
    <mergeCell ref="F15:G15"/>
    <mergeCell ref="H15:I15"/>
    <mergeCell ref="J15:K15"/>
    <mergeCell ref="L15:M15"/>
    <mergeCell ref="O33:Q33"/>
    <mergeCell ref="B11:E11"/>
    <mergeCell ref="A1:N1"/>
    <mergeCell ref="C2:D2"/>
    <mergeCell ref="B8:E8"/>
    <mergeCell ref="B9:E9"/>
    <mergeCell ref="B10:E10"/>
    <mergeCell ref="B12:E12"/>
    <mergeCell ref="F12:I12"/>
    <mergeCell ref="J12:M12"/>
    <mergeCell ref="F13:G13"/>
    <mergeCell ref="H13:I13"/>
    <mergeCell ref="J13:K13"/>
    <mergeCell ref="L13:M13"/>
    <mergeCell ref="F14:G14"/>
    <mergeCell ref="H14:I14"/>
  </mergeCells>
  <pageMargins left="0.7" right="0.7" top="0.75" bottom="0.75" header="0.3" footer="0.3"/>
  <pageSetup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7"/>
  <sheetViews>
    <sheetView zoomScale="98" zoomScaleNormal="98" workbookViewId="0">
      <selection activeCell="B10" sqref="B10:E10"/>
    </sheetView>
  </sheetViews>
  <sheetFormatPr defaultRowHeight="12.75" x14ac:dyDescent="0.2"/>
  <cols>
    <col min="1" max="12" width="9.140625" style="67"/>
    <col min="13" max="13" width="10.140625" style="67" bestFit="1" customWidth="1"/>
    <col min="14" max="16384" width="9.140625" style="67"/>
  </cols>
  <sheetData>
    <row r="1" spans="1:19" ht="18.75" thickBot="1" x14ac:dyDescent="0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S1" s="111"/>
    </row>
    <row r="2" spans="1:19" ht="13.5" thickBot="1" x14ac:dyDescent="0.25">
      <c r="A2" s="28"/>
      <c r="B2" s="16" t="s">
        <v>14</v>
      </c>
      <c r="C2" s="116" t="s">
        <v>75</v>
      </c>
      <c r="D2" s="116"/>
      <c r="L2" s="16" t="s">
        <v>30</v>
      </c>
      <c r="M2" s="18" t="s">
        <v>240</v>
      </c>
      <c r="N2" s="28"/>
    </row>
    <row r="3" spans="1:19" ht="13.5" thickBot="1" x14ac:dyDescent="0.25">
      <c r="A3" s="28"/>
      <c r="L3" s="16" t="s">
        <v>31</v>
      </c>
      <c r="M3" s="22" t="s">
        <v>110</v>
      </c>
      <c r="N3" s="28"/>
    </row>
    <row r="4" spans="1:19" ht="13.5" thickBot="1" x14ac:dyDescent="0.25">
      <c r="A4" s="28"/>
      <c r="C4" s="16" t="s">
        <v>15</v>
      </c>
      <c r="D4" s="17" t="s">
        <v>89</v>
      </c>
      <c r="H4" s="19" t="s">
        <v>23</v>
      </c>
      <c r="L4" s="16" t="s">
        <v>32</v>
      </c>
      <c r="M4" s="30">
        <v>41607</v>
      </c>
      <c r="N4" s="28"/>
    </row>
    <row r="5" spans="1:19" ht="13.5" thickBot="1" x14ac:dyDescent="0.25">
      <c r="A5" s="28"/>
      <c r="C5" s="16" t="s">
        <v>16</v>
      </c>
      <c r="D5" s="18" t="s">
        <v>108</v>
      </c>
      <c r="H5" s="16" t="s">
        <v>24</v>
      </c>
      <c r="I5" s="17" t="s">
        <v>22</v>
      </c>
      <c r="N5" s="28"/>
    </row>
    <row r="6" spans="1:19" ht="13.5" thickBot="1" x14ac:dyDescent="0.25">
      <c r="A6" s="28"/>
      <c r="C6" s="16" t="s">
        <v>17</v>
      </c>
      <c r="D6" s="18" t="s">
        <v>109</v>
      </c>
      <c r="H6" s="16" t="s">
        <v>25</v>
      </c>
      <c r="I6" s="22">
        <v>98</v>
      </c>
      <c r="N6" s="28"/>
    </row>
    <row r="7" spans="1:19" ht="15" thickBot="1" x14ac:dyDescent="0.25">
      <c r="A7" s="28"/>
      <c r="E7" s="16"/>
      <c r="H7" s="20" t="s">
        <v>26</v>
      </c>
      <c r="I7" s="23">
        <v>72</v>
      </c>
      <c r="J7" s="67" t="s">
        <v>61</v>
      </c>
      <c r="K7" s="24" t="s">
        <v>57</v>
      </c>
      <c r="N7" s="28"/>
    </row>
    <row r="8" spans="1:19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67" t="s">
        <v>60</v>
      </c>
      <c r="K8" s="67" t="s">
        <v>55</v>
      </c>
      <c r="N8" s="28"/>
    </row>
    <row r="9" spans="1:19" ht="13.5" thickBot="1" x14ac:dyDescent="0.25">
      <c r="A9" s="28"/>
      <c r="B9" s="123" t="s">
        <v>20</v>
      </c>
      <c r="C9" s="123"/>
      <c r="D9" s="123"/>
      <c r="E9" s="123"/>
      <c r="F9" s="32">
        <f>E39-(F10)+(F11)</f>
        <v>31.119999999999997</v>
      </c>
      <c r="G9" s="85" t="s">
        <v>59</v>
      </c>
      <c r="H9" s="21" t="s">
        <v>28</v>
      </c>
      <c r="I9" s="22">
        <v>15.212</v>
      </c>
      <c r="J9" s="67" t="s">
        <v>60</v>
      </c>
      <c r="K9" s="24" t="s">
        <v>58</v>
      </c>
      <c r="N9" s="28"/>
    </row>
    <row r="10" spans="1:19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67" t="s">
        <v>39</v>
      </c>
      <c r="K10" s="67" t="s">
        <v>56</v>
      </c>
      <c r="N10" s="28"/>
    </row>
    <row r="11" spans="1:19" ht="13.5" thickBot="1" x14ac:dyDescent="0.25">
      <c r="A11" s="28"/>
      <c r="B11" s="117" t="s">
        <v>146</v>
      </c>
      <c r="C11" s="118"/>
      <c r="D11" s="118"/>
      <c r="E11" s="118"/>
      <c r="F11" s="89">
        <v>2</v>
      </c>
      <c r="G11" s="85" t="s">
        <v>59</v>
      </c>
      <c r="N11" s="28"/>
    </row>
    <row r="12" spans="1:19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9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9" x14ac:dyDescent="0.2">
      <c r="A14" s="28"/>
      <c r="B14" s="41" t="s">
        <v>38</v>
      </c>
      <c r="C14" s="69" t="s">
        <v>40</v>
      </c>
      <c r="D14" s="69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9" x14ac:dyDescent="0.2">
      <c r="A15" s="28"/>
      <c r="B15" s="43">
        <v>0.25</v>
      </c>
      <c r="C15" s="34">
        <v>1022.8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8.9107061868047097</v>
      </c>
      <c r="I15" s="139"/>
      <c r="J15" s="140">
        <f>F$8/(F$8-1)*1000/F$9*(C15-D15)/10</f>
        <v>95.94737637985763</v>
      </c>
      <c r="K15" s="141"/>
      <c r="L15" s="142">
        <f>(((30*F15)/(F$8-1))*(H15/B15))^0.5</f>
        <v>7.7478590712536183E-2</v>
      </c>
      <c r="M15" s="143"/>
      <c r="N15" s="28"/>
    </row>
    <row r="16" spans="1:19" x14ac:dyDescent="0.2">
      <c r="A16" s="28"/>
      <c r="B16" s="43">
        <v>0.5</v>
      </c>
      <c r="C16" s="34">
        <v>1021.7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9.2041725582263965</v>
      </c>
      <c r="I16" s="147"/>
      <c r="J16" s="140">
        <f t="shared" ref="J16:J25" si="2">F$8/(F$8-1)*1000/F$9*(C16-D16)/10</f>
        <v>90.333434144866402</v>
      </c>
      <c r="K16" s="148"/>
      <c r="L16" s="143">
        <f t="shared" ref="L16:L25" si="3">(((30*F16)/(F$8-1))*(H16/B16))^0.5</f>
        <v>5.5680487483108831E-2</v>
      </c>
      <c r="M16" s="149"/>
      <c r="N16" s="28"/>
    </row>
    <row r="17" spans="1:19" x14ac:dyDescent="0.2">
      <c r="A17" s="28"/>
      <c r="B17" s="43">
        <v>1</v>
      </c>
      <c r="C17" s="34">
        <v>1021.3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9.3108876023797702</v>
      </c>
      <c r="I17" s="147"/>
      <c r="J17" s="140">
        <f t="shared" si="2"/>
        <v>88.292000604868974</v>
      </c>
      <c r="K17" s="148"/>
      <c r="L17" s="143">
        <f t="shared" si="3"/>
        <v>3.9599636280324778E-2</v>
      </c>
      <c r="M17" s="149"/>
      <c r="N17" s="28"/>
    </row>
    <row r="18" spans="1:19" x14ac:dyDescent="0.2">
      <c r="A18" s="28"/>
      <c r="B18" s="43">
        <v>2</v>
      </c>
      <c r="C18" s="34">
        <v>1020.4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9.5509964517247994</v>
      </c>
      <c r="I18" s="139"/>
      <c r="J18" s="140">
        <f>F$8/(F$8-1)*1000/F$9*(C18-D18)/10</f>
        <v>83.698775139875892</v>
      </c>
      <c r="K18" s="141"/>
      <c r="L18" s="142">
        <f>(((30*F18)/(F$8-1))*(H18/B18))^0.5</f>
        <v>2.8359919841515042E-2</v>
      </c>
      <c r="M18" s="143"/>
      <c r="N18" s="28"/>
    </row>
    <row r="19" spans="1:19" x14ac:dyDescent="0.2">
      <c r="A19" s="28"/>
      <c r="B19" s="43">
        <v>4</v>
      </c>
      <c r="C19" s="34">
        <v>1020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9.6577114958781429</v>
      </c>
      <c r="I19" s="139"/>
      <c r="J19" s="140">
        <f>F$8/(F$8-1)*1000/F$9*(C19-D19)/10</f>
        <v>81.657341599879032</v>
      </c>
      <c r="K19" s="141"/>
      <c r="L19" s="142">
        <f t="shared" si="3"/>
        <v>2.0165211114627629E-2</v>
      </c>
      <c r="M19" s="143"/>
      <c r="N19" s="28"/>
    </row>
    <row r="20" spans="1:19" x14ac:dyDescent="0.2">
      <c r="A20" s="28"/>
      <c r="B20" s="43">
        <v>8</v>
      </c>
      <c r="C20" s="34">
        <v>1020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9.6577114958781429</v>
      </c>
      <c r="I20" s="139"/>
      <c r="J20" s="150">
        <f t="shared" si="2"/>
        <v>81.657341599879032</v>
      </c>
      <c r="K20" s="145"/>
      <c r="L20" s="142">
        <f t="shared" si="3"/>
        <v>1.4258957523211536E-2</v>
      </c>
      <c r="M20" s="143"/>
      <c r="N20" s="28"/>
    </row>
    <row r="21" spans="1:19" x14ac:dyDescent="0.2">
      <c r="A21" s="28"/>
      <c r="B21" s="43">
        <v>16</v>
      </c>
      <c r="C21" s="34">
        <v>1018.1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10.164607955606547</v>
      </c>
      <c r="I21" s="139"/>
      <c r="J21" s="150">
        <f t="shared" si="2"/>
        <v>71.960532284893503</v>
      </c>
      <c r="K21" s="145"/>
      <c r="L21" s="142">
        <f t="shared" si="3"/>
        <v>1.0343820608156399E-2</v>
      </c>
      <c r="M21" s="143"/>
      <c r="N21" s="28"/>
    </row>
    <row r="22" spans="1:19" x14ac:dyDescent="0.2">
      <c r="A22" s="28"/>
      <c r="B22" s="43">
        <v>32</v>
      </c>
      <c r="C22" s="34">
        <v>1017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10.458074327028266</v>
      </c>
      <c r="I22" s="139"/>
      <c r="J22" s="150">
        <f t="shared" si="2"/>
        <v>66.346590049901721</v>
      </c>
      <c r="K22" s="145"/>
      <c r="L22" s="142">
        <f>(((30*F22)/(F$8-1))*(H22/B22))^0.5</f>
        <v>7.4190197610130891E-3</v>
      </c>
      <c r="M22" s="143"/>
      <c r="N22" s="28"/>
    </row>
    <row r="23" spans="1:19" x14ac:dyDescent="0.2">
      <c r="A23" s="28"/>
      <c r="B23" s="43">
        <v>64</v>
      </c>
      <c r="C23" s="34">
        <v>1015.8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10.778219459488326</v>
      </c>
      <c r="I23" s="139"/>
      <c r="J23" s="150">
        <f t="shared" si="2"/>
        <v>60.222289429910553</v>
      </c>
      <c r="K23" s="145"/>
      <c r="L23" s="142">
        <f t="shared" si="3"/>
        <v>5.3257304163442584E-3</v>
      </c>
      <c r="M23" s="143"/>
      <c r="N23" s="28"/>
    </row>
    <row r="24" spans="1:19" x14ac:dyDescent="0.2">
      <c r="A24" s="28"/>
      <c r="B24" s="43">
        <v>128</v>
      </c>
      <c r="C24" s="34">
        <v>1014.8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11.0450070698717</v>
      </c>
      <c r="I24" s="139"/>
      <c r="J24" s="150">
        <f t="shared" si="2"/>
        <v>55.118705579918114</v>
      </c>
      <c r="K24" s="145"/>
      <c r="L24" s="142">
        <f t="shared" si="3"/>
        <v>3.8121823759228487E-3</v>
      </c>
      <c r="M24" s="143"/>
      <c r="N24" s="28"/>
    </row>
    <row r="25" spans="1:19" x14ac:dyDescent="0.2">
      <c r="A25" s="28"/>
      <c r="B25" s="43">
        <v>256</v>
      </c>
      <c r="C25" s="34">
        <v>1013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11.52522476856176</v>
      </c>
      <c r="I25" s="139"/>
      <c r="J25" s="150">
        <f t="shared" si="2"/>
        <v>45.932254649931956</v>
      </c>
      <c r="K25" s="145"/>
      <c r="L25" s="142">
        <f t="shared" si="3"/>
        <v>2.7535969646640384E-3</v>
      </c>
      <c r="M25" s="143"/>
      <c r="N25" s="28"/>
    </row>
    <row r="26" spans="1:19" x14ac:dyDescent="0.2">
      <c r="A26" s="28"/>
      <c r="B26" s="43">
        <v>618</v>
      </c>
      <c r="C26" s="34">
        <v>1011.8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11.845369901021821</v>
      </c>
      <c r="I26" s="139"/>
      <c r="J26" s="150">
        <f>F$8/(F$8-1)*1000/F$9*(C26-D26)/10</f>
        <v>39.807954029940795</v>
      </c>
      <c r="K26" s="145"/>
      <c r="L26" s="142">
        <f>(((30*F26)/(F$8-1))*(H26/B26))^0.5</f>
        <v>1.7967006752137033E-3</v>
      </c>
      <c r="M26" s="143"/>
      <c r="N26" s="28"/>
    </row>
    <row r="27" spans="1:19" x14ac:dyDescent="0.2">
      <c r="A27" s="28"/>
      <c r="B27" s="43"/>
      <c r="C27" s="34"/>
      <c r="D27" s="34"/>
      <c r="E27" s="35"/>
      <c r="F27" s="137"/>
      <c r="G27" s="138"/>
      <c r="H27" s="138"/>
      <c r="I27" s="139"/>
      <c r="J27" s="150"/>
      <c r="K27" s="145"/>
      <c r="L27" s="142"/>
      <c r="M27" s="143"/>
      <c r="N27" s="28"/>
    </row>
    <row r="28" spans="1:19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9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9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9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9" ht="13.5" thickBo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S32" s="67" t="s">
        <v>4</v>
      </c>
    </row>
    <row r="33" spans="1:17" ht="13.5" thickTop="1" x14ac:dyDescent="0.2">
      <c r="A33" s="28"/>
      <c r="B33" s="36" t="s">
        <v>62</v>
      </c>
      <c r="C33" s="162" t="s">
        <v>63</v>
      </c>
      <c r="D33" s="162"/>
      <c r="E33" s="68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54" t="s">
        <v>183</v>
      </c>
      <c r="P33" s="155"/>
      <c r="Q33" s="156"/>
    </row>
    <row r="34" spans="1:17" x14ac:dyDescent="0.2">
      <c r="A34" s="28"/>
      <c r="B34" s="157" t="s">
        <v>65</v>
      </c>
      <c r="C34" s="157"/>
      <c r="D34" s="158"/>
      <c r="E34" s="38">
        <v>3.53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7" t="s">
        <v>184</v>
      </c>
      <c r="P34" s="108" t="s">
        <v>185</v>
      </c>
      <c r="Q34" s="109" t="s">
        <v>186</v>
      </c>
    </row>
    <row r="35" spans="1:17" ht="13.5" thickBot="1" x14ac:dyDescent="0.25">
      <c r="A35" s="28"/>
      <c r="B35" s="157" t="s">
        <v>67</v>
      </c>
      <c r="C35" s="157"/>
      <c r="D35" s="158"/>
      <c r="E35" s="39">
        <f>100*(E34/(F9+E34))</f>
        <v>10.187590187590187</v>
      </c>
      <c r="F35" s="28"/>
      <c r="G35" s="28"/>
      <c r="H35" s="28"/>
      <c r="I35" s="28"/>
      <c r="J35" s="159">
        <v>40.799999999999997</v>
      </c>
      <c r="K35" s="160"/>
      <c r="L35" s="161">
        <v>2E-3</v>
      </c>
      <c r="M35" s="123"/>
      <c r="N35" s="28"/>
      <c r="O35" s="104">
        <f>E35</f>
        <v>10.187590187590187</v>
      </c>
      <c r="P35" s="105">
        <f>100-(O35+Q35)</f>
        <v>53.168946608946612</v>
      </c>
      <c r="Q35" s="106">
        <f>J35*(E36/100)</f>
        <v>36.643463203463199</v>
      </c>
    </row>
    <row r="36" spans="1:17" ht="13.5" thickTop="1" x14ac:dyDescent="0.2">
      <c r="A36" s="28"/>
      <c r="B36" s="157" t="s">
        <v>68</v>
      </c>
      <c r="C36" s="165"/>
      <c r="D36" s="165"/>
      <c r="E36" s="39">
        <f>100-E35</f>
        <v>89.812409812409811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C38" s="16" t="s">
        <v>52</v>
      </c>
      <c r="D38" s="118" t="s">
        <v>135</v>
      </c>
      <c r="E38" s="118"/>
      <c r="F38" s="118"/>
      <c r="G38" s="118"/>
      <c r="H38" s="118"/>
      <c r="I38" s="118"/>
      <c r="J38" s="118"/>
      <c r="K38" s="118"/>
      <c r="N38" s="28"/>
    </row>
    <row r="39" spans="1:17" x14ac:dyDescent="0.2">
      <c r="A39" s="28"/>
      <c r="D39" s="93" t="s">
        <v>169</v>
      </c>
      <c r="E39" s="93">
        <v>35.369999999999997</v>
      </c>
      <c r="F39" s="93" t="s">
        <v>59</v>
      </c>
      <c r="G39" s="93"/>
      <c r="H39" s="93"/>
      <c r="I39" s="93"/>
      <c r="J39" s="93"/>
      <c r="K39" s="88"/>
      <c r="N39" s="28"/>
    </row>
    <row r="40" spans="1:17" x14ac:dyDescent="0.2">
      <c r="A40" s="28"/>
      <c r="N40" s="28"/>
    </row>
    <row r="41" spans="1:17" x14ac:dyDescent="0.2">
      <c r="A41" s="28"/>
      <c r="E41" s="24" t="s">
        <v>4</v>
      </c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F13:G13"/>
    <mergeCell ref="H13:I13"/>
    <mergeCell ref="J13:K13"/>
    <mergeCell ref="L13:M13"/>
    <mergeCell ref="A1:N1"/>
    <mergeCell ref="C2:D2"/>
    <mergeCell ref="B12:E12"/>
    <mergeCell ref="F12:I12"/>
    <mergeCell ref="J12:M12"/>
    <mergeCell ref="B8:E8"/>
    <mergeCell ref="B9:E9"/>
    <mergeCell ref="B10:E10"/>
    <mergeCell ref="B11:E11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  <mergeCell ref="L16:M16"/>
    <mergeCell ref="F17:G17"/>
    <mergeCell ref="H17:I17"/>
    <mergeCell ref="J17:K17"/>
    <mergeCell ref="L17:M17"/>
    <mergeCell ref="F18:G18"/>
    <mergeCell ref="H18:I18"/>
    <mergeCell ref="J18:K18"/>
    <mergeCell ref="L18:M18"/>
    <mergeCell ref="F19:G19"/>
    <mergeCell ref="H19:I19"/>
    <mergeCell ref="J19:K19"/>
    <mergeCell ref="L19:M19"/>
    <mergeCell ref="F20:G20"/>
    <mergeCell ref="H20:I20"/>
    <mergeCell ref="J20:K20"/>
    <mergeCell ref="L20:M20"/>
    <mergeCell ref="F21:G21"/>
    <mergeCell ref="H21:I21"/>
    <mergeCell ref="J21:K21"/>
    <mergeCell ref="L21:M21"/>
    <mergeCell ref="F22:G22"/>
    <mergeCell ref="H22:I22"/>
    <mergeCell ref="J22:K22"/>
    <mergeCell ref="L22:M22"/>
    <mergeCell ref="F23:G23"/>
    <mergeCell ref="H23:I23"/>
    <mergeCell ref="J23:K23"/>
    <mergeCell ref="L23:M23"/>
    <mergeCell ref="F24:G24"/>
    <mergeCell ref="H24:I24"/>
    <mergeCell ref="J24:K24"/>
    <mergeCell ref="L24:M24"/>
    <mergeCell ref="F25:G25"/>
    <mergeCell ref="H25:I25"/>
    <mergeCell ref="J25:K25"/>
    <mergeCell ref="L25:M25"/>
    <mergeCell ref="F26:G26"/>
    <mergeCell ref="H26:I26"/>
    <mergeCell ref="J26:K26"/>
    <mergeCell ref="L26:M26"/>
    <mergeCell ref="F27:G27"/>
    <mergeCell ref="H27:I27"/>
    <mergeCell ref="J27:K27"/>
    <mergeCell ref="L27:M27"/>
    <mergeCell ref="F28:G28"/>
    <mergeCell ref="H28:I28"/>
    <mergeCell ref="J28:K28"/>
    <mergeCell ref="L28:M28"/>
    <mergeCell ref="F29:G29"/>
    <mergeCell ref="H29:I29"/>
    <mergeCell ref="J29:K29"/>
    <mergeCell ref="L29:M29"/>
    <mergeCell ref="F30:G30"/>
    <mergeCell ref="H30:I30"/>
    <mergeCell ref="J30:K30"/>
    <mergeCell ref="L30:M30"/>
    <mergeCell ref="F31:G31"/>
    <mergeCell ref="H31:I31"/>
    <mergeCell ref="J31:K31"/>
    <mergeCell ref="L31:M31"/>
    <mergeCell ref="O33:Q33"/>
    <mergeCell ref="D38:K38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</mergeCells>
  <pageMargins left="0.7" right="0.7" top="0.75" bottom="0.75" header="0.3" footer="0.3"/>
  <drawing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7"/>
  <sheetViews>
    <sheetView zoomScaleNormal="100" workbookViewId="0">
      <selection activeCell="E35" sqref="E35"/>
    </sheetView>
  </sheetViews>
  <sheetFormatPr defaultRowHeight="12.75" x14ac:dyDescent="0.2"/>
  <cols>
    <col min="13" max="13" width="10.140625" bestFit="1" customWidth="1"/>
  </cols>
  <sheetData>
    <row r="1" spans="1:26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58"/>
      <c r="P1" s="58"/>
      <c r="Q1" s="111"/>
      <c r="R1" s="58"/>
      <c r="S1" s="58"/>
      <c r="T1" s="58"/>
      <c r="U1" s="58"/>
      <c r="V1" s="58"/>
      <c r="W1" s="58"/>
      <c r="X1" s="58"/>
      <c r="Y1" s="58"/>
      <c r="Z1" s="58"/>
    </row>
    <row r="2" spans="1:26" ht="13.5" thickBot="1" x14ac:dyDescent="0.25">
      <c r="A2" s="28"/>
      <c r="B2" s="16" t="s">
        <v>14</v>
      </c>
      <c r="C2" s="116" t="s">
        <v>75</v>
      </c>
      <c r="D2" s="116"/>
      <c r="E2" s="58"/>
      <c r="F2" s="58"/>
      <c r="G2" s="58"/>
      <c r="H2" s="58"/>
      <c r="I2" s="58"/>
      <c r="J2" s="58"/>
      <c r="K2" s="58"/>
      <c r="L2" s="16" t="s">
        <v>30</v>
      </c>
      <c r="M2" s="33" t="s">
        <v>241</v>
      </c>
      <c r="N2" s="2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thickBot="1" x14ac:dyDescent="0.25">
      <c r="A3" s="28"/>
      <c r="B3" s="58"/>
      <c r="C3" s="58"/>
      <c r="D3" s="58"/>
      <c r="E3" s="58"/>
      <c r="F3" s="58"/>
      <c r="G3" s="58"/>
      <c r="H3" s="58"/>
      <c r="I3" s="58"/>
      <c r="J3" s="58"/>
      <c r="K3" s="58"/>
      <c r="L3" s="16" t="s">
        <v>31</v>
      </c>
      <c r="M3" s="22" t="s">
        <v>74</v>
      </c>
      <c r="N3" s="2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 thickBot="1" x14ac:dyDescent="0.25">
      <c r="A4" s="28"/>
      <c r="B4" s="58"/>
      <c r="C4" s="16" t="s">
        <v>15</v>
      </c>
      <c r="D4" s="17" t="s">
        <v>89</v>
      </c>
      <c r="E4" s="58"/>
      <c r="F4" s="58"/>
      <c r="G4" s="58"/>
      <c r="H4" s="19" t="s">
        <v>23</v>
      </c>
      <c r="I4" s="58"/>
      <c r="J4" s="58"/>
      <c r="K4" s="58"/>
      <c r="L4" s="16" t="s">
        <v>32</v>
      </c>
      <c r="M4" s="30">
        <v>41596</v>
      </c>
      <c r="N4" s="2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3.5" thickBot="1" x14ac:dyDescent="0.25">
      <c r="A5" s="28"/>
      <c r="B5" s="58"/>
      <c r="C5" s="16" t="s">
        <v>16</v>
      </c>
      <c r="D5" s="18" t="s">
        <v>90</v>
      </c>
      <c r="E5" s="58"/>
      <c r="F5" s="58"/>
      <c r="G5" s="58"/>
      <c r="H5" s="16" t="s">
        <v>24</v>
      </c>
      <c r="I5" s="17" t="s">
        <v>22</v>
      </c>
      <c r="J5" s="58"/>
      <c r="K5" s="58"/>
      <c r="L5" s="58"/>
      <c r="M5" s="58"/>
      <c r="N5" s="2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 thickBot="1" x14ac:dyDescent="0.25">
      <c r="A6" s="28"/>
      <c r="B6" s="58"/>
      <c r="C6" s="16" t="s">
        <v>17</v>
      </c>
      <c r="D6" s="18" t="s">
        <v>94</v>
      </c>
      <c r="E6" s="58"/>
      <c r="F6" s="58"/>
      <c r="G6" s="58"/>
      <c r="H6" s="16" t="s">
        <v>25</v>
      </c>
      <c r="I6" s="22">
        <v>98</v>
      </c>
      <c r="J6" s="58"/>
      <c r="K6" s="58"/>
      <c r="L6" s="58"/>
      <c r="M6" s="58"/>
      <c r="N6" s="2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5" thickBot="1" x14ac:dyDescent="0.25">
      <c r="A7" s="28"/>
      <c r="B7" s="58"/>
      <c r="C7" s="58"/>
      <c r="D7" s="58"/>
      <c r="E7" s="16"/>
      <c r="F7" s="58"/>
      <c r="G7" s="58"/>
      <c r="H7" s="20" t="s">
        <v>26</v>
      </c>
      <c r="I7" s="23">
        <v>72</v>
      </c>
      <c r="J7" s="58" t="s">
        <v>61</v>
      </c>
      <c r="K7" s="24" t="s">
        <v>57</v>
      </c>
      <c r="L7" s="58"/>
      <c r="M7" s="58"/>
      <c r="N7" s="2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58"/>
      <c r="H8" s="21" t="s">
        <v>27</v>
      </c>
      <c r="I8" s="22">
        <v>5.9119999999999999</v>
      </c>
      <c r="J8" s="58" t="s">
        <v>60</v>
      </c>
      <c r="K8" s="58" t="s">
        <v>55</v>
      </c>
      <c r="L8" s="58"/>
      <c r="M8" s="58"/>
      <c r="N8" s="2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3.5" thickBot="1" x14ac:dyDescent="0.25">
      <c r="A9" s="28"/>
      <c r="B9" s="123" t="s">
        <v>20</v>
      </c>
      <c r="C9" s="123"/>
      <c r="D9" s="123"/>
      <c r="E9" s="123"/>
      <c r="F9" s="32">
        <f>E39-(F10)+(F11)</f>
        <v>26.09</v>
      </c>
      <c r="G9" s="58" t="s">
        <v>59</v>
      </c>
      <c r="H9" s="21" t="s">
        <v>28</v>
      </c>
      <c r="I9" s="22">
        <v>15.212</v>
      </c>
      <c r="J9" s="58" t="s">
        <v>60</v>
      </c>
      <c r="K9" s="24" t="s">
        <v>58</v>
      </c>
      <c r="L9" s="58"/>
      <c r="M9" s="58"/>
      <c r="N9" s="2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58" t="s">
        <v>59</v>
      </c>
      <c r="H10" s="20" t="s">
        <v>29</v>
      </c>
      <c r="I10" s="22">
        <v>0.8</v>
      </c>
      <c r="J10" s="58" t="s">
        <v>39</v>
      </c>
      <c r="K10" s="58" t="s">
        <v>56</v>
      </c>
      <c r="L10" s="58"/>
      <c r="M10" s="58"/>
      <c r="N10" s="2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3.5" thickBot="1" x14ac:dyDescent="0.25">
      <c r="A11" s="28"/>
      <c r="B11" s="118" t="s">
        <v>144</v>
      </c>
      <c r="C11" s="118"/>
      <c r="D11" s="118"/>
      <c r="E11" s="118"/>
      <c r="F11" s="92">
        <v>2</v>
      </c>
      <c r="G11" s="24" t="s">
        <v>59</v>
      </c>
      <c r="H11" s="58"/>
      <c r="I11" s="58"/>
      <c r="J11" s="58"/>
      <c r="K11" s="58"/>
      <c r="L11" s="58"/>
      <c r="M11" s="58"/>
      <c r="N11" s="2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x14ac:dyDescent="0.2">
      <c r="A14" s="28"/>
      <c r="B14" s="41" t="s">
        <v>38</v>
      </c>
      <c r="C14" s="57" t="s">
        <v>40</v>
      </c>
      <c r="D14" s="57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  <c r="O14" s="24" t="s">
        <v>125</v>
      </c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x14ac:dyDescent="0.2">
      <c r="A15" s="28"/>
      <c r="B15" s="43">
        <v>0.25</v>
      </c>
      <c r="C15" s="34">
        <v>1020.5</v>
      </c>
      <c r="D15" s="34">
        <v>1004</v>
      </c>
      <c r="E15" s="35">
        <v>23.1</v>
      </c>
      <c r="F15" s="137">
        <f t="shared" ref="F15:F27" si="0">(0.000000004089*(E15)^2)-(0.00000041793*E15)+0.000017016</f>
        <v>9.5437482900000011E-6</v>
      </c>
      <c r="G15" s="138"/>
      <c r="H15" s="138">
        <f t="shared" ref="H15:H25" si="1">(1057-(C15+I$10))/3.7483</f>
        <v>9.5243176906864573</v>
      </c>
      <c r="I15" s="139"/>
      <c r="J15" s="140">
        <f>F$8/(F$8-1)*1000/F$9*(C15-D15)/10</f>
        <v>100.44416386715667</v>
      </c>
      <c r="K15" s="141"/>
      <c r="L15" s="142">
        <f>(((30*F15)/(F$8-1))*(H15/B15))^0.5</f>
        <v>8.0101857512679286E-2</v>
      </c>
      <c r="M15" s="143"/>
      <c r="N15" s="28"/>
      <c r="O15" s="46">
        <f>J15/$J$15*100</f>
        <v>100</v>
      </c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x14ac:dyDescent="0.2">
      <c r="A16" s="28"/>
      <c r="B16" s="43">
        <v>0.5</v>
      </c>
      <c r="C16" s="34">
        <v>1020.1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9.6310327348398008</v>
      </c>
      <c r="I16" s="147"/>
      <c r="J16" s="140">
        <f t="shared" ref="J16:J25" si="2">F$8/(F$8-1)*1000/F$9*(C16-D16)/10</f>
        <v>98.009153834013617</v>
      </c>
      <c r="K16" s="148"/>
      <c r="L16" s="143">
        <f t="shared" ref="L16:L25" si="3">(((30*F16)/(F$8-1))*(H16/B16))^0.5</f>
        <v>5.6956996841495834E-2</v>
      </c>
      <c r="M16" s="149"/>
      <c r="N16" s="28"/>
      <c r="O16" s="46">
        <f t="shared" ref="O16:O27" si="4">J16/$J$15*100</f>
        <v>97.575757575757706</v>
      </c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x14ac:dyDescent="0.2">
      <c r="A17" s="28"/>
      <c r="B17" s="43">
        <v>1</v>
      </c>
      <c r="C17" s="34">
        <v>1019.3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9.8444628231465181</v>
      </c>
      <c r="I17" s="147"/>
      <c r="J17" s="140">
        <f t="shared" si="2"/>
        <v>93.139133767726818</v>
      </c>
      <c r="K17" s="148"/>
      <c r="L17" s="143">
        <f t="shared" si="3"/>
        <v>4.0718490214059606E-2</v>
      </c>
      <c r="M17" s="149"/>
      <c r="N17" s="28"/>
      <c r="O17" s="46">
        <f t="shared" si="4"/>
        <v>92.72727272727245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x14ac:dyDescent="0.2">
      <c r="A18" s="28"/>
      <c r="B18" s="43">
        <v>2</v>
      </c>
      <c r="C18" s="34">
        <v>1019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9.9244991062615178</v>
      </c>
      <c r="I18" s="139"/>
      <c r="J18" s="140">
        <f>F$8/(F$8-1)*1000/F$9*(C18-D18)/10</f>
        <v>91.312876242869692</v>
      </c>
      <c r="K18" s="141"/>
      <c r="L18" s="142">
        <f>(((30*F18)/(F$8-1))*(H18/B18))^0.5</f>
        <v>2.8909125575492883E-2</v>
      </c>
      <c r="M18" s="143"/>
      <c r="N18" s="28"/>
      <c r="O18" s="46">
        <f t="shared" si="4"/>
        <v>90.909090909090892</v>
      </c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x14ac:dyDescent="0.2">
      <c r="A19" s="28"/>
      <c r="B19" s="43">
        <v>4</v>
      </c>
      <c r="C19" s="34">
        <v>1018.4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10.084571672491547</v>
      </c>
      <c r="I19" s="139"/>
      <c r="J19" s="140">
        <f>F$8/(F$8-1)*1000/F$9*(C19-D19)/10</f>
        <v>87.660361193154785</v>
      </c>
      <c r="K19" s="141"/>
      <c r="L19" s="142">
        <f t="shared" si="3"/>
        <v>2.0606032846067011E-2</v>
      </c>
      <c r="M19" s="143"/>
      <c r="N19" s="28"/>
      <c r="O19" s="46">
        <f t="shared" si="4"/>
        <v>87.272727272727153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x14ac:dyDescent="0.2">
      <c r="A20" s="28"/>
      <c r="B20" s="43">
        <v>8</v>
      </c>
      <c r="C20" s="34">
        <v>1017.8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10.244644238721579</v>
      </c>
      <c r="I20" s="139"/>
      <c r="J20" s="150">
        <f t="shared" si="2"/>
        <v>84.007846143439849</v>
      </c>
      <c r="K20" s="145"/>
      <c r="L20" s="142">
        <f t="shared" si="3"/>
        <v>1.4685850478208215E-2</v>
      </c>
      <c r="M20" s="143"/>
      <c r="N20" s="28"/>
      <c r="O20" s="46">
        <f t="shared" si="4"/>
        <v>83.636363636363356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x14ac:dyDescent="0.2">
      <c r="A21" s="28"/>
      <c r="B21" s="43">
        <v>16</v>
      </c>
      <c r="C21" s="34">
        <v>1017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10.458074327028266</v>
      </c>
      <c r="I21" s="139"/>
      <c r="J21" s="150">
        <f t="shared" si="2"/>
        <v>79.137826077153733</v>
      </c>
      <c r="K21" s="145"/>
      <c r="L21" s="142">
        <f t="shared" si="3"/>
        <v>1.0492078365538709E-2</v>
      </c>
      <c r="M21" s="143"/>
      <c r="N21" s="28"/>
      <c r="O21" s="46">
        <f t="shared" si="4"/>
        <v>78.787878787878768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x14ac:dyDescent="0.2">
      <c r="A22" s="28"/>
      <c r="B22" s="43">
        <v>32</v>
      </c>
      <c r="C22" s="34">
        <v>1016.5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10.591468132219951</v>
      </c>
      <c r="I22" s="139"/>
      <c r="J22" s="150">
        <f t="shared" si="2"/>
        <v>76.094063535724757</v>
      </c>
      <c r="K22" s="145"/>
      <c r="L22" s="142">
        <f>(((30*F22)/(F$8-1))*(H22/B22))^0.5</f>
        <v>7.4661850152083608E-3</v>
      </c>
      <c r="M22" s="143"/>
      <c r="N22" s="28"/>
      <c r="O22" s="46">
        <f t="shared" si="4"/>
        <v>75.757575757575751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x14ac:dyDescent="0.2">
      <c r="A23" s="28"/>
      <c r="B23" s="43">
        <v>64</v>
      </c>
      <c r="C23" s="34">
        <v>1016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10.724861937411639</v>
      </c>
      <c r="I23" s="139"/>
      <c r="J23" s="150">
        <f t="shared" si="2"/>
        <v>73.050300994295768</v>
      </c>
      <c r="K23" s="145"/>
      <c r="L23" s="142">
        <f t="shared" si="3"/>
        <v>5.3125315598281878E-3</v>
      </c>
      <c r="M23" s="143"/>
      <c r="N23" s="28"/>
      <c r="O23" s="46">
        <f t="shared" si="4"/>
        <v>72.727272727272734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x14ac:dyDescent="0.2">
      <c r="A24" s="28"/>
      <c r="B24" s="43">
        <v>128</v>
      </c>
      <c r="C24" s="34">
        <v>1013.8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11.311794680255073</v>
      </c>
      <c r="I24" s="139"/>
      <c r="J24" s="150">
        <f t="shared" si="2"/>
        <v>59.657745812007931</v>
      </c>
      <c r="K24" s="145"/>
      <c r="L24" s="142">
        <f t="shared" si="3"/>
        <v>3.8579485093513575E-3</v>
      </c>
      <c r="M24" s="143"/>
      <c r="N24" s="28"/>
      <c r="O24" s="46">
        <f t="shared" si="4"/>
        <v>59.393939393939121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x14ac:dyDescent="0.2">
      <c r="A25" s="28"/>
      <c r="B25" s="43">
        <v>256</v>
      </c>
      <c r="C25" s="34">
        <v>1012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11.792012378945135</v>
      </c>
      <c r="I25" s="139"/>
      <c r="J25" s="150">
        <f t="shared" si="2"/>
        <v>48.700200662863843</v>
      </c>
      <c r="K25" s="145"/>
      <c r="L25" s="142">
        <f t="shared" si="3"/>
        <v>2.7852849693634218E-3</v>
      </c>
      <c r="M25" s="143"/>
      <c r="N25" s="28"/>
      <c r="O25" s="46">
        <f t="shared" si="4"/>
        <v>48.484848484848484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x14ac:dyDescent="0.2">
      <c r="A26" s="28"/>
      <c r="B26" s="43">
        <v>512</v>
      </c>
      <c r="C26" s="34">
        <v>1011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12.058799989328508</v>
      </c>
      <c r="I26" s="139"/>
      <c r="J26" s="150">
        <f>F$8/(F$8-1)*1000/F$9*(C26-D26)/10</f>
        <v>42.612675580005863</v>
      </c>
      <c r="K26" s="145"/>
      <c r="L26" s="142">
        <f>(((30*F26)/(F$8-1))*(H26/B26))^0.5</f>
        <v>1.9916486232913412E-3</v>
      </c>
      <c r="M26" s="143"/>
      <c r="N26" s="28"/>
      <c r="O26" s="46">
        <f t="shared" si="4"/>
        <v>42.424242424242422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x14ac:dyDescent="0.2">
      <c r="A27" s="28"/>
      <c r="B27" s="43">
        <v>1368</v>
      </c>
      <c r="C27" s="34">
        <v>1010.2</v>
      </c>
      <c r="D27" s="34">
        <v>1004</v>
      </c>
      <c r="E27" s="35">
        <v>23.1</v>
      </c>
      <c r="F27" s="137">
        <f t="shared" si="0"/>
        <v>9.5437482900000011E-6</v>
      </c>
      <c r="G27" s="138"/>
      <c r="H27" s="138">
        <f>(1057-(C27+I$10))/3.7483</f>
        <v>12.272230077635195</v>
      </c>
      <c r="I27" s="139"/>
      <c r="J27" s="150">
        <f>F$8/(F$8-1)*1000/F$9*(C27-D27)/10</f>
        <v>37.742655513719754</v>
      </c>
      <c r="K27" s="145"/>
      <c r="L27" s="142">
        <f>(((30*F27)/(F$8-1))*(H27/B27))^0.5</f>
        <v>1.22917678880888E-3</v>
      </c>
      <c r="M27" s="143"/>
      <c r="N27" s="28"/>
      <c r="O27" s="46">
        <f t="shared" si="4"/>
        <v>37.575757575757848</v>
      </c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58"/>
      <c r="P32" s="58"/>
      <c r="Q32" s="58"/>
      <c r="R32" s="58"/>
      <c r="S32" s="58" t="s">
        <v>4</v>
      </c>
      <c r="T32" s="58"/>
      <c r="U32" s="58"/>
      <c r="V32" s="58"/>
      <c r="W32" s="58"/>
      <c r="X32" s="58"/>
      <c r="Y32" s="58"/>
      <c r="Z32" s="58"/>
    </row>
    <row r="33" spans="1:26" x14ac:dyDescent="0.2">
      <c r="A33" s="28"/>
      <c r="B33" s="36" t="s">
        <v>62</v>
      </c>
      <c r="C33" s="162" t="s">
        <v>63</v>
      </c>
      <c r="D33" s="162"/>
      <c r="E33" s="59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x14ac:dyDescent="0.2">
      <c r="A34" s="28"/>
      <c r="B34" s="157" t="s">
        <v>65</v>
      </c>
      <c r="C34" s="157"/>
      <c r="D34" s="158"/>
      <c r="E34" s="38">
        <v>0.3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3.5" thickBot="1" x14ac:dyDescent="0.25">
      <c r="A35" s="28"/>
      <c r="B35" s="157" t="s">
        <v>67</v>
      </c>
      <c r="C35" s="157"/>
      <c r="D35" s="158"/>
      <c r="E35" s="39">
        <f>100*(E34/(F9+E34))</f>
        <v>1.136794240242516</v>
      </c>
      <c r="F35" s="28"/>
      <c r="G35" s="28"/>
      <c r="H35" s="28"/>
      <c r="I35" s="28"/>
      <c r="J35" s="159">
        <v>42.8</v>
      </c>
      <c r="K35" s="160"/>
      <c r="L35" s="161">
        <v>2E-3</v>
      </c>
      <c r="M35" s="123"/>
      <c r="N35" s="2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3.5" thickTop="1" x14ac:dyDescent="0.2">
      <c r="A36" s="28"/>
      <c r="B36" s="157" t="s">
        <v>68</v>
      </c>
      <c r="C36" s="165"/>
      <c r="D36" s="165"/>
      <c r="E36" s="39">
        <f>100-E35</f>
        <v>98.863205759757477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54" t="s">
        <v>183</v>
      </c>
      <c r="P36" s="155"/>
      <c r="Q36" s="156"/>
      <c r="R36" s="58"/>
      <c r="S36" s="58"/>
      <c r="T36" s="58"/>
      <c r="U36" s="58"/>
      <c r="V36" s="58"/>
      <c r="W36" s="58"/>
      <c r="X36" s="58"/>
      <c r="Y36" s="58"/>
      <c r="Z36" s="58"/>
    </row>
    <row r="37" spans="1:26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07" t="s">
        <v>184</v>
      </c>
      <c r="P37" s="108" t="s">
        <v>185</v>
      </c>
      <c r="Q37" s="109" t="s">
        <v>186</v>
      </c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3.5" thickBot="1" x14ac:dyDescent="0.25">
      <c r="A38" s="28"/>
      <c r="B38" s="58"/>
      <c r="C38" s="16" t="s">
        <v>52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28"/>
      <c r="O38" s="104">
        <f>E35</f>
        <v>1.136794240242516</v>
      </c>
      <c r="P38" s="105">
        <f>100-(O38+Q38)</f>
        <v>56.549753694581284</v>
      </c>
      <c r="Q38" s="106">
        <f>J35*(E36/100)</f>
        <v>42.3134520651762</v>
      </c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3.5" thickTop="1" x14ac:dyDescent="0.2">
      <c r="A39" s="28"/>
      <c r="B39" s="58"/>
      <c r="C39" s="58"/>
      <c r="D39" s="24" t="s">
        <v>169</v>
      </c>
      <c r="E39" s="58">
        <v>30.34</v>
      </c>
      <c r="F39" s="24" t="s">
        <v>59</v>
      </c>
      <c r="G39" s="58"/>
      <c r="H39" s="58"/>
      <c r="I39" s="58"/>
      <c r="J39" s="58"/>
      <c r="K39" s="58"/>
      <c r="L39" s="58"/>
      <c r="M39" s="58"/>
      <c r="N39" s="2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x14ac:dyDescent="0.2">
      <c r="A40" s="2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2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x14ac:dyDescent="0.2">
      <c r="A41" s="2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2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</sheetData>
  <mergeCells count="95"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B11:E11"/>
    <mergeCell ref="B10:E10"/>
    <mergeCell ref="B9:E9"/>
    <mergeCell ref="B8:E8"/>
    <mergeCell ref="O36:Q36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pageSetup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zoomScale="96" zoomScaleNormal="96" workbookViewId="0">
      <selection activeCell="B10" sqref="B10:E10"/>
    </sheetView>
  </sheetViews>
  <sheetFormatPr defaultRowHeight="12.75" x14ac:dyDescent="0.2"/>
  <cols>
    <col min="1" max="12" width="9.140625" style="67"/>
    <col min="13" max="13" width="10.140625" style="67" bestFit="1" customWidth="1"/>
    <col min="14" max="16384" width="9.140625" style="67"/>
  </cols>
  <sheetData>
    <row r="1" spans="1:14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3.5" thickBot="1" x14ac:dyDescent="0.25">
      <c r="A2" s="28"/>
      <c r="B2" s="16" t="s">
        <v>14</v>
      </c>
      <c r="C2" s="116" t="s">
        <v>73</v>
      </c>
      <c r="D2" s="116"/>
      <c r="L2" s="16" t="s">
        <v>30</v>
      </c>
      <c r="M2" s="33" t="s">
        <v>136</v>
      </c>
      <c r="N2" s="28"/>
    </row>
    <row r="3" spans="1:14" ht="13.5" thickBot="1" x14ac:dyDescent="0.25">
      <c r="A3" s="28"/>
      <c r="L3" s="16" t="s">
        <v>31</v>
      </c>
      <c r="M3" s="22" t="s">
        <v>74</v>
      </c>
      <c r="N3" s="28"/>
    </row>
    <row r="4" spans="1:14" ht="13.5" thickBot="1" x14ac:dyDescent="0.25">
      <c r="A4" s="28"/>
      <c r="C4" s="16" t="s">
        <v>15</v>
      </c>
      <c r="D4" s="17" t="s">
        <v>89</v>
      </c>
      <c r="H4" s="19" t="s">
        <v>23</v>
      </c>
      <c r="L4" s="16" t="s">
        <v>32</v>
      </c>
      <c r="M4" s="30">
        <v>41609</v>
      </c>
      <c r="N4" s="28"/>
    </row>
    <row r="5" spans="1:14" ht="13.5" thickBot="1" x14ac:dyDescent="0.25">
      <c r="A5" s="28"/>
      <c r="C5" s="16" t="s">
        <v>16</v>
      </c>
      <c r="D5" s="18" t="s">
        <v>111</v>
      </c>
      <c r="H5" s="16" t="s">
        <v>24</v>
      </c>
      <c r="I5" s="17" t="s">
        <v>22</v>
      </c>
      <c r="N5" s="28"/>
    </row>
    <row r="6" spans="1:14" ht="13.5" thickBot="1" x14ac:dyDescent="0.25">
      <c r="A6" s="28"/>
      <c r="C6" s="16" t="s">
        <v>17</v>
      </c>
      <c r="D6" s="18" t="s">
        <v>112</v>
      </c>
      <c r="H6" s="16" t="s">
        <v>25</v>
      </c>
      <c r="I6" s="22">
        <v>98</v>
      </c>
      <c r="N6" s="28"/>
    </row>
    <row r="7" spans="1:14" ht="15" thickBot="1" x14ac:dyDescent="0.25">
      <c r="A7" s="28"/>
      <c r="E7" s="16"/>
      <c r="H7" s="20" t="s">
        <v>26</v>
      </c>
      <c r="I7" s="23">
        <v>72</v>
      </c>
      <c r="J7" s="67" t="s">
        <v>61</v>
      </c>
      <c r="K7" s="24" t="s">
        <v>57</v>
      </c>
      <c r="N7" s="28"/>
    </row>
    <row r="8" spans="1:14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67" t="s">
        <v>60</v>
      </c>
      <c r="K8" s="67" t="s">
        <v>55</v>
      </c>
      <c r="N8" s="28"/>
    </row>
    <row r="9" spans="1:14" ht="13.5" thickBot="1" x14ac:dyDescent="0.25">
      <c r="A9" s="28"/>
      <c r="B9" s="123" t="s">
        <v>20</v>
      </c>
      <c r="C9" s="123"/>
      <c r="D9" s="123"/>
      <c r="E9" s="123"/>
      <c r="F9" s="32">
        <f>E39-(F10)+(F11)</f>
        <v>24.34</v>
      </c>
      <c r="G9" s="85" t="s">
        <v>59</v>
      </c>
      <c r="H9" s="21" t="s">
        <v>28</v>
      </c>
      <c r="I9" s="22">
        <v>15.212</v>
      </c>
      <c r="J9" s="67" t="s">
        <v>60</v>
      </c>
      <c r="K9" s="24" t="s">
        <v>58</v>
      </c>
      <c r="N9" s="28"/>
    </row>
    <row r="10" spans="1:14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67" t="s">
        <v>39</v>
      </c>
      <c r="K10" s="67" t="s">
        <v>56</v>
      </c>
      <c r="N10" s="28"/>
    </row>
    <row r="11" spans="1:14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85"/>
      <c r="N11" s="28"/>
    </row>
    <row r="12" spans="1:14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4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4" x14ac:dyDescent="0.2">
      <c r="A14" s="28"/>
      <c r="B14" s="41" t="s">
        <v>38</v>
      </c>
      <c r="C14" s="69" t="s">
        <v>40</v>
      </c>
      <c r="D14" s="69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4" x14ac:dyDescent="0.2">
      <c r="A15" s="28"/>
      <c r="B15" s="43">
        <v>0.25</v>
      </c>
      <c r="C15" s="34">
        <v>1018.8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9.9778566283382037</v>
      </c>
      <c r="I15" s="139"/>
      <c r="J15" s="140">
        <f>F$8/(F$8-1)*1000/F$9*(C15-D15)/10</f>
        <v>96.573058146841021</v>
      </c>
      <c r="K15" s="141"/>
      <c r="L15" s="142">
        <f>(((30*F15)/(F$8-1))*(H15/B15))^0.5</f>
        <v>8.1986865003049872E-2</v>
      </c>
      <c r="M15" s="143"/>
      <c r="N15" s="28"/>
    </row>
    <row r="16" spans="1:14" x14ac:dyDescent="0.2">
      <c r="A16" s="28"/>
      <c r="B16" s="43">
        <v>0.5</v>
      </c>
      <c r="C16" s="34">
        <v>1018.1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10.164607955606547</v>
      </c>
      <c r="I16" s="147"/>
      <c r="J16" s="140">
        <f t="shared" ref="J16:J25" si="2">F$8/(F$8-1)*1000/F$9*(C16-D16)/10</f>
        <v>92.005413504761137</v>
      </c>
      <c r="K16" s="148"/>
      <c r="L16" s="143">
        <f t="shared" ref="L16:L25" si="3">(((30*F16)/(F$8-1))*(H16/B16))^0.5</f>
        <v>5.8513485563236378E-2</v>
      </c>
      <c r="M16" s="149"/>
      <c r="N16" s="28"/>
    </row>
    <row r="17" spans="1:14" x14ac:dyDescent="0.2">
      <c r="A17" s="28"/>
      <c r="B17" s="43">
        <v>1</v>
      </c>
      <c r="C17" s="34">
        <v>1017.9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10.217965477683235</v>
      </c>
      <c r="I17" s="147"/>
      <c r="J17" s="140">
        <f t="shared" si="2"/>
        <v>90.70037217845217</v>
      </c>
      <c r="K17" s="148"/>
      <c r="L17" s="143">
        <f t="shared" si="3"/>
        <v>4.1483736832129574E-2</v>
      </c>
      <c r="M17" s="149"/>
      <c r="N17" s="28"/>
    </row>
    <row r="18" spans="1:14" x14ac:dyDescent="0.2">
      <c r="A18" s="28"/>
      <c r="B18" s="43">
        <v>2</v>
      </c>
      <c r="C18" s="34">
        <v>1017.2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10.404716804951578</v>
      </c>
      <c r="I18" s="139"/>
      <c r="J18" s="140">
        <f>F$8/(F$8-1)*1000/F$9*(C18-D18)/10</f>
        <v>86.132727536372286</v>
      </c>
      <c r="K18" s="141"/>
      <c r="L18" s="142">
        <f>(((30*F18)/(F$8-1))*(H18/B18))^0.5</f>
        <v>2.9600277952071999E-2</v>
      </c>
      <c r="M18" s="143"/>
      <c r="N18" s="28"/>
    </row>
    <row r="19" spans="1:14" x14ac:dyDescent="0.2">
      <c r="A19" s="28"/>
      <c r="B19" s="43">
        <v>4</v>
      </c>
      <c r="C19" s="34">
        <v>1017.1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10.431395565989922</v>
      </c>
      <c r="I19" s="139"/>
      <c r="J19" s="140">
        <f t="shared" si="2"/>
        <v>85.480206873217796</v>
      </c>
      <c r="K19" s="141"/>
      <c r="L19" s="142">
        <f t="shared" si="3"/>
        <v>2.0957374133397311E-2</v>
      </c>
      <c r="M19" s="143"/>
      <c r="N19" s="28"/>
    </row>
    <row r="20" spans="1:14" x14ac:dyDescent="0.2">
      <c r="A20" s="28"/>
      <c r="B20" s="43">
        <v>8</v>
      </c>
      <c r="C20" s="34">
        <v>1016.9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10.484753088066608</v>
      </c>
      <c r="I20" s="139"/>
      <c r="J20" s="150">
        <f t="shared" si="2"/>
        <v>84.175165546908843</v>
      </c>
      <c r="K20" s="145"/>
      <c r="L20" s="142">
        <f t="shared" si="3"/>
        <v>1.4856953538018025E-2</v>
      </c>
      <c r="M20" s="143"/>
      <c r="N20" s="28"/>
    </row>
    <row r="21" spans="1:14" x14ac:dyDescent="0.2">
      <c r="A21" s="28"/>
      <c r="B21" s="43">
        <v>16</v>
      </c>
      <c r="C21" s="34">
        <v>1015.8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10.778219459488326</v>
      </c>
      <c r="I21" s="139"/>
      <c r="J21" s="150">
        <f t="shared" si="2"/>
        <v>76.997438252211026</v>
      </c>
      <c r="K21" s="145"/>
      <c r="L21" s="142">
        <f t="shared" si="3"/>
        <v>1.0651460832688517E-2</v>
      </c>
      <c r="M21" s="143"/>
      <c r="N21" s="28"/>
    </row>
    <row r="22" spans="1:14" x14ac:dyDescent="0.2">
      <c r="A22" s="28"/>
      <c r="B22" s="43">
        <v>32</v>
      </c>
      <c r="C22" s="34">
        <v>1014.9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11.018328308833356</v>
      </c>
      <c r="I22" s="139"/>
      <c r="J22" s="150">
        <f t="shared" si="2"/>
        <v>71.124752283822176</v>
      </c>
      <c r="K22" s="145"/>
      <c r="L22" s="142">
        <f>(((30*F22)/(F$8-1))*(H22/B22))^0.5</f>
        <v>7.6151510146406972E-3</v>
      </c>
      <c r="M22" s="143"/>
      <c r="N22" s="28"/>
    </row>
    <row r="23" spans="1:14" x14ac:dyDescent="0.2">
      <c r="A23" s="28"/>
      <c r="B23" s="43">
        <v>64</v>
      </c>
      <c r="C23" s="34">
        <v>1014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11.258437158178387</v>
      </c>
      <c r="I23" s="139"/>
      <c r="J23" s="150">
        <f t="shared" si="2"/>
        <v>65.252066315433325</v>
      </c>
      <c r="K23" s="145"/>
      <c r="L23" s="142">
        <f t="shared" si="3"/>
        <v>5.4430800571192098E-3</v>
      </c>
      <c r="M23" s="143"/>
      <c r="N23" s="28"/>
    </row>
    <row r="24" spans="1:14" x14ac:dyDescent="0.2">
      <c r="A24" s="28"/>
      <c r="B24" s="43">
        <v>128</v>
      </c>
      <c r="C24" s="34">
        <v>1013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11.52522476856176</v>
      </c>
      <c r="I24" s="139"/>
      <c r="J24" s="150">
        <f t="shared" si="2"/>
        <v>58.726859683889998</v>
      </c>
      <c r="K24" s="145"/>
      <c r="L24" s="142">
        <f t="shared" si="3"/>
        <v>3.8941741727372709E-3</v>
      </c>
      <c r="M24" s="143"/>
      <c r="N24" s="28"/>
    </row>
    <row r="25" spans="1:14" x14ac:dyDescent="0.2">
      <c r="A25" s="28"/>
      <c r="B25" s="43">
        <v>256</v>
      </c>
      <c r="C25" s="34">
        <v>1011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12.058799989328508</v>
      </c>
      <c r="I25" s="139"/>
      <c r="J25" s="150">
        <f t="shared" si="2"/>
        <v>45.676446420803323</v>
      </c>
      <c r="K25" s="145"/>
      <c r="L25" s="142">
        <f t="shared" si="3"/>
        <v>2.8166164945403181E-3</v>
      </c>
      <c r="M25" s="143"/>
      <c r="N25" s="28"/>
    </row>
    <row r="26" spans="1:14" x14ac:dyDescent="0.2">
      <c r="A26" s="28"/>
      <c r="B26" s="43">
        <v>612</v>
      </c>
      <c r="C26" s="34">
        <v>1009.7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12.405623882826882</v>
      </c>
      <c r="I26" s="139"/>
      <c r="J26" s="150">
        <f>F$8/(F$8-1)*1000/F$9*(C26-D26)/10</f>
        <v>37.193677799797292</v>
      </c>
      <c r="K26" s="145"/>
      <c r="L26" s="142">
        <f>(((30*F26)/(F$8-1))*(H26/B26))^0.5</f>
        <v>1.8476905978829265E-3</v>
      </c>
      <c r="M26" s="143"/>
      <c r="N26" s="28"/>
    </row>
    <row r="27" spans="1:14" x14ac:dyDescent="0.2">
      <c r="A27" s="28"/>
      <c r="B27" s="90" t="s">
        <v>4</v>
      </c>
      <c r="C27" s="34"/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4" x14ac:dyDescent="0.2">
      <c r="A28" s="28"/>
      <c r="B28" s="90" t="s">
        <v>4</v>
      </c>
      <c r="C28" s="34" t="s">
        <v>4</v>
      </c>
      <c r="D28" s="79" t="s">
        <v>4</v>
      </c>
      <c r="E28" s="91" t="s">
        <v>4</v>
      </c>
      <c r="F28" s="170" t="s">
        <v>4</v>
      </c>
      <c r="G28" s="138"/>
      <c r="H28" s="151" t="s">
        <v>4</v>
      </c>
      <c r="I28" s="139"/>
      <c r="J28" s="152" t="s">
        <v>4</v>
      </c>
      <c r="K28" s="145"/>
      <c r="L28" s="153" t="s">
        <v>4</v>
      </c>
      <c r="M28" s="143"/>
      <c r="N28" s="28"/>
    </row>
    <row r="29" spans="1:14" x14ac:dyDescent="0.2">
      <c r="A29" s="28"/>
      <c r="B29" s="90" t="s">
        <v>4</v>
      </c>
      <c r="C29" s="34"/>
      <c r="D29" s="79" t="s">
        <v>4</v>
      </c>
      <c r="E29" s="91" t="s">
        <v>4</v>
      </c>
      <c r="F29" s="170" t="s">
        <v>4</v>
      </c>
      <c r="G29" s="138"/>
      <c r="H29" s="151" t="s">
        <v>4</v>
      </c>
      <c r="I29" s="139"/>
      <c r="J29" s="152" t="s">
        <v>4</v>
      </c>
      <c r="K29" s="145"/>
      <c r="L29" s="153" t="s">
        <v>4</v>
      </c>
      <c r="M29" s="143"/>
      <c r="N29" s="28"/>
    </row>
    <row r="30" spans="1:14" x14ac:dyDescent="0.2">
      <c r="A30" s="28"/>
      <c r="B30" s="90" t="s">
        <v>4</v>
      </c>
      <c r="C30" s="34"/>
      <c r="D30" s="79" t="s">
        <v>4</v>
      </c>
      <c r="E30" s="91" t="s">
        <v>4</v>
      </c>
      <c r="F30" s="170" t="s">
        <v>4</v>
      </c>
      <c r="G30" s="138"/>
      <c r="H30" s="151" t="s">
        <v>4</v>
      </c>
      <c r="I30" s="139"/>
      <c r="J30" s="152" t="s">
        <v>4</v>
      </c>
      <c r="K30" s="145"/>
      <c r="L30" s="153" t="s">
        <v>4</v>
      </c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ht="13.5" thickBo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Top="1" x14ac:dyDescent="0.2">
      <c r="A33" s="28"/>
      <c r="B33" s="36" t="s">
        <v>62</v>
      </c>
      <c r="C33" s="162" t="s">
        <v>63</v>
      </c>
      <c r="D33" s="162"/>
      <c r="E33" s="68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54" t="s">
        <v>183</v>
      </c>
      <c r="P33" s="155"/>
      <c r="Q33" s="156"/>
    </row>
    <row r="34" spans="1:17" x14ac:dyDescent="0.2">
      <c r="A34" s="28"/>
      <c r="B34" s="157" t="s">
        <v>65</v>
      </c>
      <c r="C34" s="157"/>
      <c r="D34" s="158"/>
      <c r="E34" s="38">
        <v>0.95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7" t="s">
        <v>184</v>
      </c>
      <c r="P34" s="108" t="s">
        <v>185</v>
      </c>
      <c r="Q34" s="109" t="s">
        <v>186</v>
      </c>
    </row>
    <row r="35" spans="1:17" ht="13.5" thickBot="1" x14ac:dyDescent="0.25">
      <c r="A35" s="28"/>
      <c r="B35" s="157" t="s">
        <v>67</v>
      </c>
      <c r="C35" s="157"/>
      <c r="D35" s="158"/>
      <c r="E35" s="39">
        <f>100*(E34/(F9+E34))</f>
        <v>3.7564254646105182</v>
      </c>
      <c r="F35" s="28"/>
      <c r="G35" s="28"/>
      <c r="H35" s="28"/>
      <c r="I35" s="28"/>
      <c r="J35" s="159">
        <v>38.9</v>
      </c>
      <c r="K35" s="160"/>
      <c r="L35" s="161">
        <v>2E-3</v>
      </c>
      <c r="M35" s="123"/>
      <c r="N35" s="28"/>
      <c r="O35" s="104">
        <f>E35</f>
        <v>3.7564254646105182</v>
      </c>
      <c r="P35" s="105">
        <f>100-(O35+Q35)</f>
        <v>58.627274535389482</v>
      </c>
      <c r="Q35" s="106">
        <f>J35*(E36/100)</f>
        <v>37.616300000000003</v>
      </c>
    </row>
    <row r="36" spans="1:17" ht="13.5" thickTop="1" x14ac:dyDescent="0.2">
      <c r="A36" s="28"/>
      <c r="B36" s="157" t="s">
        <v>68</v>
      </c>
      <c r="C36" s="165"/>
      <c r="D36" s="165"/>
      <c r="E36" s="39">
        <v>96.7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C38" s="16" t="s">
        <v>52</v>
      </c>
      <c r="D38" s="117" t="s">
        <v>167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D39" s="93" t="s">
        <v>149</v>
      </c>
      <c r="E39" s="88">
        <v>28.59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N40" s="28"/>
    </row>
    <row r="41" spans="1:17" x14ac:dyDescent="0.2">
      <c r="A41" s="28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Q45" s="24" t="s">
        <v>4</v>
      </c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F13:G13"/>
    <mergeCell ref="H13:I13"/>
    <mergeCell ref="J13:K13"/>
    <mergeCell ref="L13:M13"/>
    <mergeCell ref="A1:N1"/>
    <mergeCell ref="C2:D2"/>
    <mergeCell ref="B12:E12"/>
    <mergeCell ref="F12:I12"/>
    <mergeCell ref="J12:M12"/>
    <mergeCell ref="B8:E8"/>
    <mergeCell ref="B9:E9"/>
    <mergeCell ref="B11:E11"/>
    <mergeCell ref="B10:E10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  <mergeCell ref="L16:M16"/>
    <mergeCell ref="F17:G17"/>
    <mergeCell ref="H17:I17"/>
    <mergeCell ref="J17:K17"/>
    <mergeCell ref="L17:M17"/>
    <mergeCell ref="F18:G18"/>
    <mergeCell ref="H18:I18"/>
    <mergeCell ref="J18:K18"/>
    <mergeCell ref="L18:M18"/>
    <mergeCell ref="F19:G19"/>
    <mergeCell ref="H19:I19"/>
    <mergeCell ref="J19:K19"/>
    <mergeCell ref="L19:M19"/>
    <mergeCell ref="F20:G20"/>
    <mergeCell ref="H20:I20"/>
    <mergeCell ref="J20:K20"/>
    <mergeCell ref="L20:M20"/>
    <mergeCell ref="F21:G21"/>
    <mergeCell ref="H21:I21"/>
    <mergeCell ref="J21:K21"/>
    <mergeCell ref="L21:M21"/>
    <mergeCell ref="F22:G22"/>
    <mergeCell ref="H22:I22"/>
    <mergeCell ref="J22:K22"/>
    <mergeCell ref="L22:M22"/>
    <mergeCell ref="F23:G23"/>
    <mergeCell ref="H23:I23"/>
    <mergeCell ref="J23:K23"/>
    <mergeCell ref="L23:M23"/>
    <mergeCell ref="F24:G24"/>
    <mergeCell ref="H24:I24"/>
    <mergeCell ref="J24:K24"/>
    <mergeCell ref="L24:M24"/>
    <mergeCell ref="F25:G25"/>
    <mergeCell ref="H25:I25"/>
    <mergeCell ref="J25:K25"/>
    <mergeCell ref="L25:M25"/>
    <mergeCell ref="F26:G26"/>
    <mergeCell ref="H26:I26"/>
    <mergeCell ref="J26:K26"/>
    <mergeCell ref="L26:M26"/>
    <mergeCell ref="F27:G27"/>
    <mergeCell ref="H27:I27"/>
    <mergeCell ref="J27:K27"/>
    <mergeCell ref="L27:M27"/>
    <mergeCell ref="F28:G28"/>
    <mergeCell ref="H28:I28"/>
    <mergeCell ref="J28:K28"/>
    <mergeCell ref="L28:M28"/>
    <mergeCell ref="F29:G29"/>
    <mergeCell ref="H29:I29"/>
    <mergeCell ref="J29:K29"/>
    <mergeCell ref="L29:M29"/>
    <mergeCell ref="F30:G30"/>
    <mergeCell ref="H30:I30"/>
    <mergeCell ref="J30:K30"/>
    <mergeCell ref="L30:M30"/>
    <mergeCell ref="F31:G31"/>
    <mergeCell ref="H31:I31"/>
    <mergeCell ref="J31:K31"/>
    <mergeCell ref="L31:M31"/>
    <mergeCell ref="D38:M38"/>
    <mergeCell ref="B36:D36"/>
    <mergeCell ref="C33:D33"/>
    <mergeCell ref="G33:J33"/>
    <mergeCell ref="B34:D34"/>
    <mergeCell ref="J34:K34"/>
    <mergeCell ref="O33:Q33"/>
    <mergeCell ref="L34:M34"/>
    <mergeCell ref="B35:D35"/>
    <mergeCell ref="J35:K35"/>
    <mergeCell ref="L35:M35"/>
  </mergeCells>
  <pageMargins left="0.7" right="0.7" top="0.75" bottom="0.75" header="0.3" footer="0.3"/>
  <drawing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7"/>
  <sheetViews>
    <sheetView zoomScale="96" zoomScaleNormal="96" workbookViewId="0">
      <selection activeCell="B10" sqref="B10:E10"/>
    </sheetView>
  </sheetViews>
  <sheetFormatPr defaultRowHeight="12.75" x14ac:dyDescent="0.2"/>
  <cols>
    <col min="13" max="13" width="10.140625" bestFit="1" customWidth="1"/>
  </cols>
  <sheetData>
    <row r="1" spans="1:18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R1" s="111"/>
    </row>
    <row r="2" spans="1:18" ht="13.5" thickBot="1" x14ac:dyDescent="0.25">
      <c r="A2" s="28"/>
      <c r="B2" s="16" t="s">
        <v>14</v>
      </c>
      <c r="C2" s="116" t="s">
        <v>73</v>
      </c>
      <c r="D2" s="116"/>
      <c r="E2" s="65"/>
      <c r="F2" s="65"/>
      <c r="G2" s="65"/>
      <c r="H2" s="65"/>
      <c r="I2" s="65"/>
      <c r="J2" s="65"/>
      <c r="K2" s="65"/>
      <c r="L2" s="16" t="s">
        <v>30</v>
      </c>
      <c r="M2" s="33" t="s">
        <v>79</v>
      </c>
      <c r="N2" s="28"/>
    </row>
    <row r="3" spans="1:18" ht="13.5" thickBot="1" x14ac:dyDescent="0.25">
      <c r="A3" s="28"/>
      <c r="B3" s="65"/>
      <c r="C3" s="65"/>
      <c r="D3" s="65"/>
      <c r="E3" s="65"/>
      <c r="F3" s="65"/>
      <c r="G3" s="65"/>
      <c r="H3" s="65"/>
      <c r="I3" s="65"/>
      <c r="J3" s="65"/>
      <c r="K3" s="65"/>
      <c r="L3" s="16" t="s">
        <v>31</v>
      </c>
      <c r="M3" s="22" t="s">
        <v>74</v>
      </c>
      <c r="N3" s="28"/>
    </row>
    <row r="4" spans="1:18" ht="13.5" thickBot="1" x14ac:dyDescent="0.25">
      <c r="A4" s="28"/>
      <c r="B4" s="65"/>
      <c r="C4" s="16" t="s">
        <v>15</v>
      </c>
      <c r="D4" s="17" t="s">
        <v>89</v>
      </c>
      <c r="E4" s="65"/>
      <c r="F4" s="65"/>
      <c r="G4" s="65"/>
      <c r="H4" s="19" t="s">
        <v>23</v>
      </c>
      <c r="I4" s="65"/>
      <c r="J4" s="65"/>
      <c r="K4" s="65"/>
      <c r="L4" s="16" t="s">
        <v>32</v>
      </c>
      <c r="M4" s="30">
        <v>41605</v>
      </c>
      <c r="N4" s="28"/>
    </row>
    <row r="5" spans="1:18" ht="13.5" thickBot="1" x14ac:dyDescent="0.25">
      <c r="A5" s="28"/>
      <c r="B5" s="65"/>
      <c r="C5" s="16" t="s">
        <v>16</v>
      </c>
      <c r="D5" s="18" t="s">
        <v>91</v>
      </c>
      <c r="E5" s="65"/>
      <c r="F5" s="65"/>
      <c r="G5" s="65"/>
      <c r="H5" s="16" t="s">
        <v>24</v>
      </c>
      <c r="I5" s="17" t="s">
        <v>22</v>
      </c>
      <c r="J5" s="65"/>
      <c r="K5" s="65"/>
      <c r="L5" s="65"/>
      <c r="M5" s="65"/>
      <c r="N5" s="28"/>
    </row>
    <row r="6" spans="1:18" ht="13.5" thickBot="1" x14ac:dyDescent="0.25">
      <c r="A6" s="28"/>
      <c r="B6" s="65"/>
      <c r="C6" s="16" t="s">
        <v>17</v>
      </c>
      <c r="D6" s="18" t="s">
        <v>93</v>
      </c>
      <c r="E6" s="65"/>
      <c r="F6" s="65"/>
      <c r="G6" s="65"/>
      <c r="H6" s="16" t="s">
        <v>25</v>
      </c>
      <c r="I6" s="22">
        <v>98</v>
      </c>
      <c r="J6" s="65"/>
      <c r="K6" s="65"/>
      <c r="L6" s="65"/>
      <c r="M6" s="65"/>
      <c r="N6" s="28"/>
    </row>
    <row r="7" spans="1:18" ht="15" thickBot="1" x14ac:dyDescent="0.25">
      <c r="A7" s="28"/>
      <c r="B7" s="65"/>
      <c r="C7" s="65"/>
      <c r="D7" s="65"/>
      <c r="E7" s="16"/>
      <c r="F7" s="65"/>
      <c r="G7" s="65"/>
      <c r="H7" s="20" t="s">
        <v>26</v>
      </c>
      <c r="I7" s="23">
        <v>72</v>
      </c>
      <c r="J7" s="65" t="s">
        <v>61</v>
      </c>
      <c r="K7" s="24" t="s">
        <v>57</v>
      </c>
      <c r="L7" s="65"/>
      <c r="M7" s="65"/>
      <c r="N7" s="28"/>
    </row>
    <row r="8" spans="1:18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65" t="s">
        <v>60</v>
      </c>
      <c r="K8" s="65" t="s">
        <v>55</v>
      </c>
      <c r="L8" s="65"/>
      <c r="M8" s="65"/>
      <c r="N8" s="28"/>
    </row>
    <row r="9" spans="1:18" ht="13.5" thickBot="1" x14ac:dyDescent="0.25">
      <c r="A9" s="28"/>
      <c r="B9" s="123" t="s">
        <v>20</v>
      </c>
      <c r="C9" s="123"/>
      <c r="D9" s="123"/>
      <c r="E9" s="123"/>
      <c r="F9" s="32">
        <f>E39-(F10)+(F11)</f>
        <v>22</v>
      </c>
      <c r="G9" s="85" t="s">
        <v>59</v>
      </c>
      <c r="H9" s="21" t="s">
        <v>28</v>
      </c>
      <c r="I9" s="22">
        <v>15.212</v>
      </c>
      <c r="J9" s="65" t="s">
        <v>60</v>
      </c>
      <c r="K9" s="24" t="s">
        <v>58</v>
      </c>
      <c r="L9" s="65"/>
      <c r="M9" s="65"/>
      <c r="N9" s="28"/>
    </row>
    <row r="10" spans="1:18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65" t="s">
        <v>39</v>
      </c>
      <c r="K10" s="65" t="s">
        <v>56</v>
      </c>
      <c r="L10" s="65"/>
      <c r="M10" s="65"/>
      <c r="N10" s="28"/>
    </row>
    <row r="11" spans="1:18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85"/>
      <c r="H11" s="65"/>
      <c r="I11" s="65"/>
      <c r="J11" s="65"/>
      <c r="K11" s="65"/>
      <c r="L11" s="65"/>
      <c r="M11" s="65"/>
      <c r="N11" s="28"/>
    </row>
    <row r="12" spans="1:18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8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8" x14ac:dyDescent="0.2">
      <c r="A14" s="28"/>
      <c r="B14" s="41" t="s">
        <v>38</v>
      </c>
      <c r="C14" s="64" t="s">
        <v>40</v>
      </c>
      <c r="D14" s="64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8" x14ac:dyDescent="0.2">
      <c r="A15" s="28"/>
      <c r="B15" s="43">
        <v>0.25</v>
      </c>
      <c r="C15" s="34">
        <v>1017.3</v>
      </c>
      <c r="D15" s="34">
        <v>1004</v>
      </c>
      <c r="E15" s="35">
        <v>23.1</v>
      </c>
      <c r="F15" s="137">
        <f t="shared" ref="F15:F27" si="0">(0.000000004089*(E15)^2)-(0.00000041793*E15)+0.000017016</f>
        <v>9.5437482900000011E-6</v>
      </c>
      <c r="G15" s="138"/>
      <c r="H15" s="138">
        <f t="shared" ref="H15:H25" si="1">(1057-(C15+I$10))/3.7483</f>
        <v>10.378038043913264</v>
      </c>
      <c r="I15" s="139"/>
      <c r="J15" s="140">
        <f>F$8/(F$8-1)*1000/F$9*(C15-D15)/10</f>
        <v>96.016042780748336</v>
      </c>
      <c r="K15" s="141"/>
      <c r="L15" s="142">
        <f>(((30*F15)/(F$8-1))*(H15/B15))^0.5</f>
        <v>8.3614823974960825E-2</v>
      </c>
      <c r="M15" s="143"/>
      <c r="N15" s="28"/>
    </row>
    <row r="16" spans="1:18" x14ac:dyDescent="0.2">
      <c r="A16" s="28"/>
      <c r="B16" s="43">
        <v>0.5</v>
      </c>
      <c r="C16" s="34">
        <v>1016.9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10.484753088066608</v>
      </c>
      <c r="I16" s="147"/>
      <c r="J16" s="140">
        <f t="shared" ref="J16:J25" si="2">F$8/(F$8-1)*1000/F$9*(C16-D16)/10</f>
        <v>93.128342245989131</v>
      </c>
      <c r="K16" s="148"/>
      <c r="L16" s="143">
        <f t="shared" ref="L16:L25" si="3">(((30*F16)/(F$8-1))*(H16/B16))^0.5</f>
        <v>5.94278141520721E-2</v>
      </c>
      <c r="M16" s="149"/>
      <c r="N16" s="28"/>
    </row>
    <row r="17" spans="1:14" x14ac:dyDescent="0.2">
      <c r="A17" s="28"/>
      <c r="B17" s="43">
        <v>1</v>
      </c>
      <c r="C17" s="34">
        <v>1016.7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10.538110610143265</v>
      </c>
      <c r="I17" s="147"/>
      <c r="J17" s="140">
        <f t="shared" si="2"/>
        <v>91.684491978609941</v>
      </c>
      <c r="K17" s="148"/>
      <c r="L17" s="143">
        <f t="shared" si="3"/>
        <v>4.2128600411412351E-2</v>
      </c>
      <c r="M17" s="149"/>
      <c r="N17" s="28"/>
    </row>
    <row r="18" spans="1:14" x14ac:dyDescent="0.2">
      <c r="A18" s="28"/>
      <c r="B18" s="43">
        <v>2</v>
      </c>
      <c r="C18" s="34">
        <v>1016.7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10.538110610143265</v>
      </c>
      <c r="I18" s="139"/>
      <c r="J18" s="140">
        <f>F$8/(F$8-1)*1000/F$9*(C18-D18)/10</f>
        <v>91.684491978609941</v>
      </c>
      <c r="K18" s="141"/>
      <c r="L18" s="142">
        <f>(((30*F18)/(F$8-1))*(H18/B18))^0.5</f>
        <v>2.9789419032808049E-2</v>
      </c>
      <c r="M18" s="143"/>
      <c r="N18" s="28"/>
    </row>
    <row r="19" spans="1:14" x14ac:dyDescent="0.2">
      <c r="A19" s="28"/>
      <c r="B19" s="43">
        <v>4</v>
      </c>
      <c r="C19" s="34">
        <v>1016.2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10.671504415334953</v>
      </c>
      <c r="I19" s="139"/>
      <c r="J19" s="140">
        <f t="shared" si="2"/>
        <v>88.074866310160743</v>
      </c>
      <c r="K19" s="141"/>
      <c r="L19" s="142">
        <f t="shared" si="3"/>
        <v>2.1197199317180244E-2</v>
      </c>
      <c r="M19" s="143"/>
      <c r="N19" s="28"/>
    </row>
    <row r="20" spans="1:14" x14ac:dyDescent="0.2">
      <c r="A20" s="28"/>
      <c r="B20" s="43">
        <v>8</v>
      </c>
      <c r="C20" s="34">
        <v>1016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10.724861937411639</v>
      </c>
      <c r="I20" s="139"/>
      <c r="J20" s="150">
        <f t="shared" si="2"/>
        <v>86.631016042780743</v>
      </c>
      <c r="K20" s="145"/>
      <c r="L20" s="142">
        <f t="shared" si="3"/>
        <v>1.5026108364888234E-2</v>
      </c>
      <c r="M20" s="143"/>
      <c r="N20" s="28"/>
    </row>
    <row r="21" spans="1:14" x14ac:dyDescent="0.2">
      <c r="A21" s="28"/>
      <c r="B21" s="43">
        <v>16</v>
      </c>
      <c r="C21" s="34">
        <v>1014.8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11.0450070698717</v>
      </c>
      <c r="I21" s="139"/>
      <c r="J21" s="150">
        <f t="shared" si="2"/>
        <v>77.967914438502333</v>
      </c>
      <c r="K21" s="145"/>
      <c r="L21" s="142">
        <f t="shared" si="3"/>
        <v>1.0782480036539562E-2</v>
      </c>
      <c r="M21" s="143"/>
      <c r="N21" s="28"/>
    </row>
    <row r="22" spans="1:14" x14ac:dyDescent="0.2">
      <c r="A22" s="28"/>
      <c r="B22" s="43">
        <v>32</v>
      </c>
      <c r="C22" s="34">
        <v>1014.7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11.071685830910013</v>
      </c>
      <c r="I22" s="139"/>
      <c r="J22" s="150">
        <f t="shared" si="2"/>
        <v>77.245989304813151</v>
      </c>
      <c r="K22" s="145"/>
      <c r="L22" s="142">
        <f>(((30*F22)/(F$8-1))*(H22/B22))^0.5</f>
        <v>7.6335673680521625E-3</v>
      </c>
      <c r="M22" s="143"/>
      <c r="N22" s="28"/>
    </row>
    <row r="23" spans="1:14" x14ac:dyDescent="0.2">
      <c r="A23" s="28"/>
      <c r="B23" s="43">
        <v>64</v>
      </c>
      <c r="C23" s="34">
        <v>1013.2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11.471867246485074</v>
      </c>
      <c r="I23" s="139"/>
      <c r="J23" s="150">
        <f t="shared" si="2"/>
        <v>66.417112299465572</v>
      </c>
      <c r="K23" s="145"/>
      <c r="L23" s="142">
        <f t="shared" si="3"/>
        <v>5.4944310061938312E-3</v>
      </c>
      <c r="M23" s="143"/>
      <c r="N23" s="28"/>
    </row>
    <row r="24" spans="1:14" x14ac:dyDescent="0.2">
      <c r="A24" s="28"/>
      <c r="B24" s="43">
        <v>128</v>
      </c>
      <c r="C24" s="34">
        <v>1012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11.792012378945135</v>
      </c>
      <c r="I24" s="139"/>
      <c r="J24" s="150">
        <f t="shared" si="2"/>
        <v>57.754010695187162</v>
      </c>
      <c r="K24" s="145"/>
      <c r="L24" s="142">
        <f t="shared" si="3"/>
        <v>3.9389877787476815E-3</v>
      </c>
      <c r="M24" s="143"/>
      <c r="N24" s="28"/>
    </row>
    <row r="25" spans="1:14" x14ac:dyDescent="0.2">
      <c r="A25" s="28"/>
      <c r="B25" s="43">
        <v>256</v>
      </c>
      <c r="C25" s="34">
        <v>1011.2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12.005442467251822</v>
      </c>
      <c r="I25" s="139"/>
      <c r="J25" s="150">
        <f t="shared" si="2"/>
        <v>51.978609625668774</v>
      </c>
      <c r="K25" s="145"/>
      <c r="L25" s="142">
        <f t="shared" si="3"/>
        <v>2.8103781336264381E-3</v>
      </c>
      <c r="M25" s="143"/>
      <c r="N25" s="28"/>
    </row>
    <row r="26" spans="1:14" x14ac:dyDescent="0.2">
      <c r="A26" s="28"/>
      <c r="B26" s="43">
        <v>534</v>
      </c>
      <c r="C26" s="34">
        <v>1010.3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12.245551316596881</v>
      </c>
      <c r="I26" s="139"/>
      <c r="J26" s="150">
        <f>F$8/(F$8-1)*1000/F$9*(C26-D26)/10</f>
        <v>45.481283422459562</v>
      </c>
      <c r="K26" s="145"/>
      <c r="L26" s="142">
        <f>(((30*F26)/(F$8-1))*(H26/B26))^0.5</f>
        <v>1.9652336769669962E-3</v>
      </c>
      <c r="M26" s="143"/>
      <c r="N26" s="28"/>
    </row>
    <row r="27" spans="1:14" x14ac:dyDescent="0.2">
      <c r="A27" s="28"/>
      <c r="B27" s="43">
        <v>2912</v>
      </c>
      <c r="C27" s="34">
        <v>1008.8</v>
      </c>
      <c r="D27" s="34">
        <v>1004</v>
      </c>
      <c r="E27" s="35">
        <v>23.1</v>
      </c>
      <c r="F27" s="137">
        <f t="shared" si="0"/>
        <v>9.5437482900000011E-6</v>
      </c>
      <c r="G27" s="138"/>
      <c r="H27" s="138">
        <f>(1057-(C27+I$10))/3.7483</f>
        <v>12.645732732171941</v>
      </c>
      <c r="I27" s="139"/>
      <c r="J27" s="150">
        <f>F$8/(F$8-1)*1000/F$9*(C27-D27)/10</f>
        <v>34.652406417111969</v>
      </c>
      <c r="K27" s="145"/>
      <c r="L27" s="142">
        <f>(((30*F27)/(F$8-1))*(H27/B27))^0.5</f>
        <v>8.5520842182641385E-4</v>
      </c>
      <c r="M27" s="143"/>
      <c r="N27" s="28"/>
    </row>
    <row r="28" spans="1:14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20" x14ac:dyDescent="0.2">
      <c r="A33" s="28"/>
      <c r="B33" s="36" t="s">
        <v>62</v>
      </c>
      <c r="C33" s="162" t="s">
        <v>63</v>
      </c>
      <c r="D33" s="162"/>
      <c r="E33" s="66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20" ht="13.5" thickBot="1" x14ac:dyDescent="0.25">
      <c r="A34" s="28"/>
      <c r="B34" s="157" t="s">
        <v>65</v>
      </c>
      <c r="C34" s="157"/>
      <c r="D34" s="158"/>
      <c r="E34" s="38">
        <v>0.8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</row>
    <row r="35" spans="1:20" ht="13.5" thickTop="1" x14ac:dyDescent="0.2">
      <c r="A35" s="28"/>
      <c r="B35" s="157" t="s">
        <v>67</v>
      </c>
      <c r="C35" s="157"/>
      <c r="D35" s="158"/>
      <c r="E35" s="39">
        <f>100*(E34/(F9+E34))</f>
        <v>3.5087719298245612</v>
      </c>
      <c r="F35" s="28"/>
      <c r="G35" s="28"/>
      <c r="H35" s="28"/>
      <c r="I35" s="28"/>
      <c r="J35" s="159">
        <v>45.7</v>
      </c>
      <c r="K35" s="160"/>
      <c r="L35" s="161">
        <v>2E-3</v>
      </c>
      <c r="M35" s="123"/>
      <c r="N35" s="28"/>
      <c r="O35" s="154" t="s">
        <v>183</v>
      </c>
      <c r="P35" s="155"/>
      <c r="Q35" s="156"/>
      <c r="T35" t="s">
        <v>4</v>
      </c>
    </row>
    <row r="36" spans="1:20" x14ac:dyDescent="0.2">
      <c r="A36" s="28"/>
      <c r="B36" s="157" t="s">
        <v>68</v>
      </c>
      <c r="C36" s="165"/>
      <c r="D36" s="165"/>
      <c r="E36" s="39">
        <f>100-E35</f>
        <v>96.491228070175438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7" t="s">
        <v>184</v>
      </c>
      <c r="P36" s="108" t="s">
        <v>185</v>
      </c>
      <c r="Q36" s="109" t="s">
        <v>186</v>
      </c>
    </row>
    <row r="37" spans="1:20" ht="13.5" thickBo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04">
        <f>E35</f>
        <v>3.5087719298245612</v>
      </c>
      <c r="P37" s="105">
        <f>100-(O37+Q37)</f>
        <v>52.39473684210526</v>
      </c>
      <c r="Q37" s="106">
        <f>J35*(E36/100)</f>
        <v>44.096491228070178</v>
      </c>
    </row>
    <row r="38" spans="1:20" ht="13.5" thickTop="1" x14ac:dyDescent="0.2">
      <c r="A38" s="28"/>
      <c r="B38" s="65"/>
      <c r="C38" s="16" t="s">
        <v>52</v>
      </c>
      <c r="D38" s="117" t="s">
        <v>168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20" x14ac:dyDescent="0.2">
      <c r="A39" s="28"/>
      <c r="B39" s="65"/>
      <c r="C39" s="65"/>
      <c r="D39" s="93" t="s">
        <v>149</v>
      </c>
      <c r="E39" s="88">
        <v>26.25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20" x14ac:dyDescent="0.2">
      <c r="A40" s="28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28"/>
    </row>
    <row r="41" spans="1:20" x14ac:dyDescent="0.2">
      <c r="A41" s="2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28"/>
    </row>
    <row r="42" spans="1:20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20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20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20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20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20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M38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B8:E8"/>
    <mergeCell ref="B9:E9"/>
    <mergeCell ref="B11:E11"/>
    <mergeCell ref="B10:E10"/>
    <mergeCell ref="O35:Q35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pageSetup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zoomScaleNormal="100" workbookViewId="0">
      <selection activeCell="B10" sqref="B10:E10"/>
    </sheetView>
  </sheetViews>
  <sheetFormatPr defaultRowHeight="12.75" x14ac:dyDescent="0.2"/>
  <cols>
    <col min="1" max="12" width="9.140625" style="67"/>
    <col min="13" max="13" width="10.140625" style="67" bestFit="1" customWidth="1"/>
    <col min="14" max="16384" width="9.140625" style="67"/>
  </cols>
  <sheetData>
    <row r="1" spans="1:17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Q1" s="111"/>
    </row>
    <row r="2" spans="1:17" ht="13.5" thickBot="1" x14ac:dyDescent="0.25">
      <c r="A2" s="28"/>
      <c r="B2" s="16" t="s">
        <v>14</v>
      </c>
      <c r="C2" s="116" t="s">
        <v>73</v>
      </c>
      <c r="D2" s="116"/>
      <c r="L2" s="16" t="s">
        <v>30</v>
      </c>
      <c r="M2" s="73" t="s">
        <v>113</v>
      </c>
      <c r="N2" s="28"/>
    </row>
    <row r="3" spans="1:17" ht="13.5" thickBot="1" x14ac:dyDescent="0.25">
      <c r="A3" s="28"/>
      <c r="L3" s="16" t="s">
        <v>31</v>
      </c>
      <c r="M3" s="74" t="s">
        <v>110</v>
      </c>
      <c r="N3" s="28"/>
    </row>
    <row r="4" spans="1:17" ht="13.5" thickBot="1" x14ac:dyDescent="0.25">
      <c r="A4" s="28"/>
      <c r="C4" s="16" t="s">
        <v>15</v>
      </c>
      <c r="D4" s="17" t="s">
        <v>89</v>
      </c>
      <c r="H4" s="19" t="s">
        <v>23</v>
      </c>
      <c r="L4" s="16" t="s">
        <v>32</v>
      </c>
      <c r="M4" s="30">
        <v>41608</v>
      </c>
      <c r="N4" s="28"/>
    </row>
    <row r="5" spans="1:17" ht="13.5" thickBot="1" x14ac:dyDescent="0.25">
      <c r="A5" s="28"/>
      <c r="C5" s="16" t="s">
        <v>16</v>
      </c>
      <c r="D5" s="80" t="s">
        <v>113</v>
      </c>
      <c r="H5" s="16" t="s">
        <v>24</v>
      </c>
      <c r="I5" s="17" t="s">
        <v>22</v>
      </c>
      <c r="N5" s="28"/>
    </row>
    <row r="6" spans="1:17" ht="13.5" thickBot="1" x14ac:dyDescent="0.25">
      <c r="A6" s="28"/>
      <c r="C6" s="16" t="s">
        <v>17</v>
      </c>
      <c r="D6" s="75" t="s">
        <v>114</v>
      </c>
      <c r="H6" s="16" t="s">
        <v>25</v>
      </c>
      <c r="I6" s="22">
        <v>98</v>
      </c>
      <c r="N6" s="28"/>
    </row>
    <row r="7" spans="1:17" ht="15" thickBot="1" x14ac:dyDescent="0.25">
      <c r="A7" s="28"/>
      <c r="E7" s="16"/>
      <c r="H7" s="20" t="s">
        <v>26</v>
      </c>
      <c r="I7" s="23">
        <v>72</v>
      </c>
      <c r="J7" s="67" t="s">
        <v>61</v>
      </c>
      <c r="K7" s="24" t="s">
        <v>57</v>
      </c>
      <c r="N7" s="28"/>
    </row>
    <row r="8" spans="1:17" ht="13.5" thickBot="1" x14ac:dyDescent="0.25">
      <c r="A8" s="28"/>
      <c r="B8" s="123" t="s">
        <v>19</v>
      </c>
      <c r="C8" s="123"/>
      <c r="D8" s="123"/>
      <c r="E8" s="123"/>
      <c r="F8" s="40">
        <v>2.7</v>
      </c>
      <c r="H8" s="21" t="s">
        <v>27</v>
      </c>
      <c r="I8" s="22">
        <v>5.9119999999999999</v>
      </c>
      <c r="J8" s="67" t="s">
        <v>60</v>
      </c>
      <c r="K8" s="67" t="s">
        <v>55</v>
      </c>
      <c r="N8" s="28"/>
    </row>
    <row r="9" spans="1:17" ht="13.5" thickBot="1" x14ac:dyDescent="0.25">
      <c r="A9" s="28"/>
      <c r="B9" s="123" t="s">
        <v>20</v>
      </c>
      <c r="C9" s="123"/>
      <c r="D9" s="123"/>
      <c r="E9" s="123"/>
      <c r="F9" s="32">
        <f>E39-(F10)+(F11)</f>
        <v>23.69</v>
      </c>
      <c r="G9" s="67" t="s">
        <v>59</v>
      </c>
      <c r="H9" s="21" t="s">
        <v>28</v>
      </c>
      <c r="I9" s="22">
        <v>15.212</v>
      </c>
      <c r="J9" s="67" t="s">
        <v>60</v>
      </c>
      <c r="K9" s="24" t="s">
        <v>58</v>
      </c>
      <c r="N9" s="28"/>
    </row>
    <row r="10" spans="1:17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67" t="s">
        <v>59</v>
      </c>
      <c r="H10" s="20" t="s">
        <v>29</v>
      </c>
      <c r="I10" s="22">
        <v>0.8</v>
      </c>
      <c r="J10" s="67" t="s">
        <v>39</v>
      </c>
      <c r="K10" s="67" t="s">
        <v>56</v>
      </c>
      <c r="N10" s="28"/>
    </row>
    <row r="11" spans="1:17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N11" s="28"/>
    </row>
    <row r="12" spans="1:17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7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7" x14ac:dyDescent="0.2">
      <c r="A14" s="28"/>
      <c r="B14" s="41" t="s">
        <v>38</v>
      </c>
      <c r="C14" s="69" t="s">
        <v>40</v>
      </c>
      <c r="D14" s="69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7" x14ac:dyDescent="0.2">
      <c r="A15" s="28"/>
      <c r="B15" s="43">
        <v>0.25</v>
      </c>
      <c r="C15" s="34">
        <v>1017.9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10.217965477683235</v>
      </c>
      <c r="I15" s="139"/>
      <c r="J15" s="140">
        <f>F$8/(F$8-1)*1000/F$9*(C15-D15)/10</f>
        <v>93.188985176172466</v>
      </c>
      <c r="K15" s="141"/>
      <c r="L15" s="142">
        <f>(((30*F15)/(F$8-1))*(H15/B15))^0.5</f>
        <v>8.2967473664259148E-2</v>
      </c>
      <c r="M15" s="143"/>
      <c r="N15" s="28"/>
    </row>
    <row r="16" spans="1:17" x14ac:dyDescent="0.2">
      <c r="A16" s="28"/>
      <c r="B16" s="43">
        <v>0.5</v>
      </c>
      <c r="C16" s="34">
        <v>1017.2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10.404716804951578</v>
      </c>
      <c r="I16" s="147"/>
      <c r="J16" s="140">
        <f t="shared" ref="J16:J25" si="2">F$8/(F$8-1)*1000/F$9*(C16-D16)/10</f>
        <v>88.49601469967503</v>
      </c>
      <c r="K16" s="148"/>
      <c r="L16" s="143">
        <f t="shared" ref="L16:L25" si="3">(((30*F16)/(F$8-1))*(H16/B16))^0.5</f>
        <v>5.9200555904143998E-2</v>
      </c>
      <c r="M16" s="149"/>
      <c r="N16" s="28"/>
    </row>
    <row r="17" spans="1:14" x14ac:dyDescent="0.2">
      <c r="A17" s="28"/>
      <c r="B17" s="43">
        <v>1</v>
      </c>
      <c r="C17" s="34">
        <v>1017.1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10.431395565989922</v>
      </c>
      <c r="I17" s="147"/>
      <c r="J17" s="140">
        <f t="shared" si="2"/>
        <v>87.825590345889466</v>
      </c>
      <c r="K17" s="148"/>
      <c r="L17" s="143">
        <f t="shared" si="3"/>
        <v>4.1914748266794623E-2</v>
      </c>
      <c r="M17" s="149"/>
      <c r="N17" s="28"/>
    </row>
    <row r="18" spans="1:14" x14ac:dyDescent="0.2">
      <c r="A18" s="28"/>
      <c r="B18" s="43">
        <v>2</v>
      </c>
      <c r="C18" s="34">
        <v>1016.6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10.564789371181609</v>
      </c>
      <c r="I18" s="139"/>
      <c r="J18" s="140">
        <f>F$8/(F$8-1)*1000/F$9*(C18-D18)/10</f>
        <v>84.473468576962389</v>
      </c>
      <c r="K18" s="141"/>
      <c r="L18" s="142">
        <f>(((30*F18)/(F$8-1))*(H18/B18))^0.5</f>
        <v>2.9827103322426204E-2</v>
      </c>
      <c r="M18" s="143"/>
      <c r="N18" s="28"/>
    </row>
    <row r="19" spans="1:14" x14ac:dyDescent="0.2">
      <c r="A19" s="28"/>
      <c r="B19" s="43">
        <v>4</v>
      </c>
      <c r="C19" s="34">
        <v>1016.4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10.618146893258295</v>
      </c>
      <c r="I19" s="139"/>
      <c r="J19" s="140">
        <f t="shared" si="2"/>
        <v>83.132619869391249</v>
      </c>
      <c r="K19" s="141"/>
      <c r="L19" s="142">
        <f t="shared" si="3"/>
        <v>2.1144139911516997E-2</v>
      </c>
      <c r="M19" s="143"/>
      <c r="N19" s="28"/>
    </row>
    <row r="20" spans="1:14" x14ac:dyDescent="0.2">
      <c r="A20" s="28"/>
      <c r="B20" s="43">
        <v>8</v>
      </c>
      <c r="C20" s="34">
        <v>1015.8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10.778219459488326</v>
      </c>
      <c r="I20" s="139"/>
      <c r="J20" s="150">
        <f t="shared" si="2"/>
        <v>79.110073746678609</v>
      </c>
      <c r="K20" s="145"/>
      <c r="L20" s="142">
        <f t="shared" si="3"/>
        <v>1.506344036867392E-2</v>
      </c>
      <c r="M20" s="143"/>
      <c r="N20" s="28"/>
    </row>
    <row r="21" spans="1:14" x14ac:dyDescent="0.2">
      <c r="A21" s="28"/>
      <c r="B21" s="43">
        <v>16</v>
      </c>
      <c r="C21" s="34">
        <v>1014.9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11.018328308833356</v>
      </c>
      <c r="I21" s="139"/>
      <c r="J21" s="150">
        <f t="shared" si="2"/>
        <v>73.076254562610032</v>
      </c>
      <c r="K21" s="145"/>
      <c r="L21" s="142">
        <f t="shared" si="3"/>
        <v>1.0769449844424109E-2</v>
      </c>
      <c r="M21" s="143"/>
      <c r="N21" s="28"/>
    </row>
    <row r="22" spans="1:14" x14ac:dyDescent="0.2">
      <c r="A22" s="28"/>
      <c r="B22" s="43">
        <v>32</v>
      </c>
      <c r="C22" s="34">
        <v>1013.9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11.285115919216731</v>
      </c>
      <c r="I22" s="139"/>
      <c r="J22" s="150">
        <f t="shared" si="2"/>
        <v>66.372011024755892</v>
      </c>
      <c r="K22" s="145"/>
      <c r="L22" s="142">
        <f>(((30*F22)/(F$8-1))*(H22/B22))^0.5</f>
        <v>7.7067927122650426E-3</v>
      </c>
      <c r="M22" s="143"/>
      <c r="N22" s="28"/>
    </row>
    <row r="23" spans="1:14" x14ac:dyDescent="0.2">
      <c r="A23" s="28"/>
      <c r="B23" s="43">
        <v>64</v>
      </c>
      <c r="C23" s="34">
        <v>1012.9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11.551903529600104</v>
      </c>
      <c r="I23" s="139"/>
      <c r="J23" s="150">
        <f t="shared" si="2"/>
        <v>59.667767486901745</v>
      </c>
      <c r="K23" s="145"/>
      <c r="L23" s="142">
        <f t="shared" si="3"/>
        <v>5.5135643119428607E-3</v>
      </c>
      <c r="M23" s="143"/>
      <c r="N23" s="28"/>
    </row>
    <row r="24" spans="1:14" x14ac:dyDescent="0.2">
      <c r="A24" s="28"/>
      <c r="B24" s="43">
        <v>128</v>
      </c>
      <c r="C24" s="34">
        <v>1011.6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11.898727423098478</v>
      </c>
      <c r="I24" s="139"/>
      <c r="J24" s="150">
        <f t="shared" si="2"/>
        <v>50.952250887691655</v>
      </c>
      <c r="K24" s="145"/>
      <c r="L24" s="142">
        <f t="shared" si="3"/>
        <v>3.9567711096963167E-3</v>
      </c>
      <c r="M24" s="143"/>
      <c r="N24" s="28"/>
    </row>
    <row r="25" spans="1:14" x14ac:dyDescent="0.2">
      <c r="A25" s="28"/>
      <c r="B25" s="43">
        <v>256</v>
      </c>
      <c r="C25" s="34">
        <v>1010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12.325587599711882</v>
      </c>
      <c r="I25" s="139"/>
      <c r="J25" s="150">
        <f t="shared" si="2"/>
        <v>40.225461227124875</v>
      </c>
      <c r="K25" s="145"/>
      <c r="L25" s="142">
        <f t="shared" si="3"/>
        <v>2.8476033070059777E-3</v>
      </c>
      <c r="M25" s="143"/>
      <c r="N25" s="28"/>
    </row>
    <row r="26" spans="1:14" x14ac:dyDescent="0.2">
      <c r="A26" s="28"/>
      <c r="B26" s="43">
        <v>607</v>
      </c>
      <c r="C26" s="34">
        <v>1009.2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12.539017688018568</v>
      </c>
      <c r="I26" s="139"/>
      <c r="J26" s="150">
        <f>F$8/(F$8-1)*1000/F$9*(C26-D26)/10</f>
        <v>34.862066396841861</v>
      </c>
      <c r="K26" s="145"/>
      <c r="L26" s="142">
        <f>(((30*F26)/(F$8-1))*(H26/B26))^0.5</f>
        <v>1.8652328989619776E-3</v>
      </c>
      <c r="M26" s="143"/>
      <c r="N26" s="28"/>
    </row>
    <row r="27" spans="1:14" x14ac:dyDescent="0.2">
      <c r="A27" s="28"/>
      <c r="B27" s="43" t="s">
        <v>4</v>
      </c>
      <c r="C27" s="34" t="s">
        <v>4</v>
      </c>
      <c r="D27" s="34" t="s">
        <v>4</v>
      </c>
      <c r="E27" s="35" t="s">
        <v>4</v>
      </c>
      <c r="F27" s="137" t="s">
        <v>4</v>
      </c>
      <c r="G27" s="138"/>
      <c r="H27" s="138" t="s">
        <v>4</v>
      </c>
      <c r="I27" s="139"/>
      <c r="J27" s="150" t="s">
        <v>4</v>
      </c>
      <c r="K27" s="145"/>
      <c r="L27" s="142" t="s">
        <v>4</v>
      </c>
      <c r="M27" s="143"/>
      <c r="N27" s="28" t="s">
        <v>4</v>
      </c>
    </row>
    <row r="28" spans="1:14" x14ac:dyDescent="0.2">
      <c r="A28" s="28"/>
      <c r="B28" s="43" t="s">
        <v>4</v>
      </c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x14ac:dyDescent="0.2">
      <c r="A33" s="28"/>
      <c r="B33" s="36" t="s">
        <v>62</v>
      </c>
      <c r="C33" s="162" t="s">
        <v>63</v>
      </c>
      <c r="D33" s="162"/>
      <c r="E33" s="68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7" ht="13.5" thickBot="1" x14ac:dyDescent="0.25">
      <c r="A34" s="28"/>
      <c r="B34" s="157" t="s">
        <v>65</v>
      </c>
      <c r="C34" s="157"/>
      <c r="D34" s="158"/>
      <c r="E34" s="38">
        <v>0.88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</row>
    <row r="35" spans="1:17" ht="13.5" thickTop="1" x14ac:dyDescent="0.2">
      <c r="A35" s="28"/>
      <c r="B35" s="157" t="s">
        <v>67</v>
      </c>
      <c r="C35" s="157"/>
      <c r="D35" s="158"/>
      <c r="E35" s="39">
        <f>100*(E34/(F9+E34))</f>
        <v>3.5816035816035816</v>
      </c>
      <c r="F35" s="28"/>
      <c r="G35" s="28"/>
      <c r="H35" s="28"/>
      <c r="I35" s="28"/>
      <c r="J35" s="159">
        <v>36.799999999999997</v>
      </c>
      <c r="K35" s="160"/>
      <c r="L35" s="161">
        <v>2E-3</v>
      </c>
      <c r="M35" s="123"/>
      <c r="N35" s="28"/>
      <c r="O35" s="154" t="s">
        <v>183</v>
      </c>
      <c r="P35" s="155"/>
      <c r="Q35" s="156"/>
    </row>
    <row r="36" spans="1:17" x14ac:dyDescent="0.2">
      <c r="A36" s="28"/>
      <c r="B36" s="157" t="s">
        <v>68</v>
      </c>
      <c r="C36" s="165"/>
      <c r="D36" s="165"/>
      <c r="E36" s="39">
        <f>100-E35</f>
        <v>96.418396418396412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7" t="s">
        <v>184</v>
      </c>
      <c r="P36" s="108" t="s">
        <v>185</v>
      </c>
      <c r="Q36" s="109" t="s">
        <v>186</v>
      </c>
    </row>
    <row r="37" spans="1:17" ht="13.5" thickBo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04">
        <f>E35</f>
        <v>3.5816035816035816</v>
      </c>
      <c r="P37" s="105">
        <f>100-(O37+Q37)</f>
        <v>60.936426536426545</v>
      </c>
      <c r="Q37" s="106">
        <f>J35*(E36/100)</f>
        <v>35.481969881969874</v>
      </c>
    </row>
    <row r="38" spans="1:17" ht="13.5" thickTop="1" x14ac:dyDescent="0.2">
      <c r="A38" s="28"/>
      <c r="C38" s="16" t="s">
        <v>52</v>
      </c>
      <c r="D38" s="117" t="s">
        <v>162</v>
      </c>
      <c r="E38" s="117"/>
      <c r="F38" s="117"/>
      <c r="G38" s="117"/>
      <c r="H38" s="117"/>
      <c r="I38" s="117"/>
      <c r="J38" s="88"/>
      <c r="K38" s="88"/>
      <c r="L38" s="88"/>
      <c r="M38" s="88"/>
      <c r="N38" s="28"/>
    </row>
    <row r="39" spans="1:17" x14ac:dyDescent="0.2">
      <c r="A39" s="28"/>
      <c r="D39" s="93" t="s">
        <v>150</v>
      </c>
      <c r="E39" s="88">
        <v>27.94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N40" s="28"/>
    </row>
    <row r="41" spans="1:17" x14ac:dyDescent="0.2">
      <c r="A41" s="28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I38"/>
    <mergeCell ref="F13:G13"/>
    <mergeCell ref="H13:I13"/>
    <mergeCell ref="F14:G14"/>
    <mergeCell ref="H14:I14"/>
    <mergeCell ref="F16:G16"/>
    <mergeCell ref="H16:I16"/>
    <mergeCell ref="F18:G18"/>
    <mergeCell ref="H18:I18"/>
    <mergeCell ref="F20:G20"/>
    <mergeCell ref="H20:I20"/>
    <mergeCell ref="F22:G22"/>
    <mergeCell ref="H22:I22"/>
    <mergeCell ref="F24:G24"/>
    <mergeCell ref="H24:I24"/>
    <mergeCell ref="F26:G26"/>
    <mergeCell ref="J13:K13"/>
    <mergeCell ref="L13:M13"/>
    <mergeCell ref="A1:N1"/>
    <mergeCell ref="C2:D2"/>
    <mergeCell ref="B12:E12"/>
    <mergeCell ref="F12:I12"/>
    <mergeCell ref="J12:M12"/>
    <mergeCell ref="B8:E8"/>
    <mergeCell ref="B9:E9"/>
    <mergeCell ref="B10:E10"/>
    <mergeCell ref="B11:E11"/>
    <mergeCell ref="J14:K14"/>
    <mergeCell ref="L14:M14"/>
    <mergeCell ref="F15:G15"/>
    <mergeCell ref="H15:I15"/>
    <mergeCell ref="J15:K15"/>
    <mergeCell ref="L15:M15"/>
    <mergeCell ref="J16:K16"/>
    <mergeCell ref="L16:M16"/>
    <mergeCell ref="F17:G17"/>
    <mergeCell ref="H17:I17"/>
    <mergeCell ref="J17:K17"/>
    <mergeCell ref="L17:M17"/>
    <mergeCell ref="J18:K18"/>
    <mergeCell ref="L18:M18"/>
    <mergeCell ref="F19:G19"/>
    <mergeCell ref="H19:I19"/>
    <mergeCell ref="J19:K19"/>
    <mergeCell ref="L19:M19"/>
    <mergeCell ref="J20:K20"/>
    <mergeCell ref="L20:M20"/>
    <mergeCell ref="F21:G21"/>
    <mergeCell ref="H21:I21"/>
    <mergeCell ref="J21:K21"/>
    <mergeCell ref="L21:M21"/>
    <mergeCell ref="J22:K22"/>
    <mergeCell ref="L22:M22"/>
    <mergeCell ref="F23:G23"/>
    <mergeCell ref="H23:I23"/>
    <mergeCell ref="J23:K23"/>
    <mergeCell ref="L23:M23"/>
    <mergeCell ref="J24:K24"/>
    <mergeCell ref="L24:M24"/>
    <mergeCell ref="F25:G25"/>
    <mergeCell ref="H25:I25"/>
    <mergeCell ref="J25:K25"/>
    <mergeCell ref="L25:M25"/>
    <mergeCell ref="H26:I26"/>
    <mergeCell ref="J26:K26"/>
    <mergeCell ref="L26:M26"/>
    <mergeCell ref="F27:G27"/>
    <mergeCell ref="H27:I27"/>
    <mergeCell ref="J27:K27"/>
    <mergeCell ref="L27:M27"/>
    <mergeCell ref="F28:G28"/>
    <mergeCell ref="H28:I28"/>
    <mergeCell ref="J28:K28"/>
    <mergeCell ref="L28:M28"/>
    <mergeCell ref="F29:G29"/>
    <mergeCell ref="H29:I29"/>
    <mergeCell ref="J29:K29"/>
    <mergeCell ref="L29:M29"/>
    <mergeCell ref="F30:G30"/>
    <mergeCell ref="H30:I30"/>
    <mergeCell ref="J30:K30"/>
    <mergeCell ref="L30:M30"/>
    <mergeCell ref="F31:G31"/>
    <mergeCell ref="H31:I31"/>
    <mergeCell ref="J31:K31"/>
    <mergeCell ref="L31:M31"/>
    <mergeCell ref="O35:Q35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</mergeCells>
  <pageMargins left="0.7" right="0.7" top="0.75" bottom="0.75" header="0.3" footer="0.3"/>
  <drawing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zoomScale="106" zoomScaleNormal="106" workbookViewId="0">
      <selection activeCell="B10" sqref="B10:E10"/>
    </sheetView>
  </sheetViews>
  <sheetFormatPr defaultRowHeight="12.75" x14ac:dyDescent="0.2"/>
  <cols>
    <col min="13" max="13" width="10.140625" bestFit="1" customWidth="1"/>
  </cols>
  <sheetData>
    <row r="1" spans="1:18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8" ht="13.5" thickBot="1" x14ac:dyDescent="0.25">
      <c r="A2" s="28"/>
      <c r="B2" s="16" t="s">
        <v>14</v>
      </c>
      <c r="C2" s="116" t="s">
        <v>73</v>
      </c>
      <c r="D2" s="116"/>
      <c r="E2" s="65"/>
      <c r="F2" s="65"/>
      <c r="G2" s="65"/>
      <c r="H2" s="65"/>
      <c r="I2" s="65"/>
      <c r="J2" s="65"/>
      <c r="K2" s="65"/>
      <c r="L2" s="16" t="s">
        <v>30</v>
      </c>
      <c r="M2" s="33" t="s">
        <v>80</v>
      </c>
      <c r="N2" s="28"/>
      <c r="R2" s="111"/>
    </row>
    <row r="3" spans="1:18" ht="13.5" thickBot="1" x14ac:dyDescent="0.25">
      <c r="A3" s="28"/>
      <c r="B3" s="65"/>
      <c r="C3" s="65"/>
      <c r="D3" s="65"/>
      <c r="E3" s="65"/>
      <c r="F3" s="65"/>
      <c r="G3" s="65"/>
      <c r="H3" s="65"/>
      <c r="I3" s="65"/>
      <c r="J3" s="65"/>
      <c r="K3" s="65"/>
      <c r="L3" s="16" t="s">
        <v>31</v>
      </c>
      <c r="M3" s="22" t="s">
        <v>74</v>
      </c>
      <c r="N3" s="28"/>
    </row>
    <row r="4" spans="1:18" ht="13.5" thickBot="1" x14ac:dyDescent="0.25">
      <c r="A4" s="28"/>
      <c r="B4" s="65"/>
      <c r="C4" s="16" t="s">
        <v>15</v>
      </c>
      <c r="D4" s="17" t="s">
        <v>89</v>
      </c>
      <c r="E4" s="65"/>
      <c r="F4" s="65"/>
      <c r="G4" s="65"/>
      <c r="H4" s="19" t="s">
        <v>23</v>
      </c>
      <c r="I4" s="65"/>
      <c r="J4" s="65"/>
      <c r="K4" s="65"/>
      <c r="L4" s="96" t="s">
        <v>32</v>
      </c>
      <c r="M4" s="97">
        <v>41605</v>
      </c>
      <c r="N4" s="28"/>
    </row>
    <row r="5" spans="1:18" ht="13.5" thickBot="1" x14ac:dyDescent="0.25">
      <c r="A5" s="28"/>
      <c r="B5" s="65"/>
      <c r="C5" s="16" t="s">
        <v>16</v>
      </c>
      <c r="D5" s="18" t="s">
        <v>80</v>
      </c>
      <c r="E5" s="65"/>
      <c r="F5" s="65"/>
      <c r="G5" s="65"/>
      <c r="H5" s="16" t="s">
        <v>24</v>
      </c>
      <c r="I5" s="17" t="s">
        <v>22</v>
      </c>
      <c r="J5" s="65"/>
      <c r="K5" s="65"/>
      <c r="L5" s="65"/>
      <c r="M5" s="65"/>
      <c r="N5" s="28"/>
    </row>
    <row r="6" spans="1:18" ht="13.5" thickBot="1" x14ac:dyDescent="0.25">
      <c r="A6" s="28"/>
      <c r="B6" s="65"/>
      <c r="C6" s="16" t="s">
        <v>17</v>
      </c>
      <c r="D6" s="18" t="s">
        <v>92</v>
      </c>
      <c r="E6" s="65"/>
      <c r="F6" s="65"/>
      <c r="G6" s="65"/>
      <c r="H6" s="16" t="s">
        <v>25</v>
      </c>
      <c r="I6" s="22">
        <v>98</v>
      </c>
      <c r="J6" s="65"/>
      <c r="K6" s="65"/>
      <c r="L6" s="65"/>
      <c r="M6" s="65"/>
      <c r="N6" s="28"/>
    </row>
    <row r="7" spans="1:18" ht="15" thickBot="1" x14ac:dyDescent="0.25">
      <c r="A7" s="28"/>
      <c r="B7" s="65"/>
      <c r="C7" s="65"/>
      <c r="D7" s="65"/>
      <c r="E7" s="16"/>
      <c r="F7" s="65"/>
      <c r="G7" s="65"/>
      <c r="H7" s="20" t="s">
        <v>26</v>
      </c>
      <c r="I7" s="23">
        <v>72</v>
      </c>
      <c r="J7" s="65" t="s">
        <v>61</v>
      </c>
      <c r="K7" s="24" t="s">
        <v>57</v>
      </c>
      <c r="L7" s="65"/>
      <c r="M7" s="65"/>
      <c r="N7" s="28"/>
    </row>
    <row r="8" spans="1:18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65" t="s">
        <v>60</v>
      </c>
      <c r="K8" s="65" t="s">
        <v>55</v>
      </c>
      <c r="L8" s="65"/>
      <c r="M8" s="65"/>
      <c r="N8" s="28"/>
    </row>
    <row r="9" spans="1:18" ht="13.5" thickBot="1" x14ac:dyDescent="0.25">
      <c r="A9" s="28"/>
      <c r="B9" s="123" t="s">
        <v>20</v>
      </c>
      <c r="C9" s="123"/>
      <c r="D9" s="123"/>
      <c r="E9" s="123"/>
      <c r="F9" s="32">
        <f>E39-(F10)+(F11)</f>
        <v>38.56</v>
      </c>
      <c r="G9" s="85" t="s">
        <v>59</v>
      </c>
      <c r="H9" s="21" t="s">
        <v>28</v>
      </c>
      <c r="I9" s="22">
        <v>15.212</v>
      </c>
      <c r="J9" s="65" t="s">
        <v>60</v>
      </c>
      <c r="K9" s="24" t="s">
        <v>58</v>
      </c>
      <c r="L9" s="65"/>
      <c r="M9" s="65"/>
      <c r="N9" s="28"/>
    </row>
    <row r="10" spans="1:18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65" t="s">
        <v>39</v>
      </c>
      <c r="K10" s="65" t="s">
        <v>56</v>
      </c>
      <c r="L10" s="65"/>
      <c r="M10" s="65"/>
      <c r="N10" s="28"/>
    </row>
    <row r="11" spans="1:18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H11" s="65"/>
      <c r="I11" s="65"/>
      <c r="J11" s="65"/>
      <c r="K11" s="65"/>
      <c r="L11" s="65"/>
      <c r="M11" s="65"/>
      <c r="N11" s="28"/>
    </row>
    <row r="12" spans="1:18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8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8" x14ac:dyDescent="0.2">
      <c r="A14" s="28"/>
      <c r="B14" s="41" t="s">
        <v>38</v>
      </c>
      <c r="C14" s="64" t="s">
        <v>40</v>
      </c>
      <c r="D14" s="64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8" x14ac:dyDescent="0.2">
      <c r="A15" s="28"/>
      <c r="B15" s="43">
        <v>0.25</v>
      </c>
      <c r="C15" s="34">
        <v>1027.9000000000001</v>
      </c>
      <c r="D15" s="34">
        <v>1004</v>
      </c>
      <c r="E15" s="35">
        <v>23.1</v>
      </c>
      <c r="F15" s="137">
        <f t="shared" ref="F15:F27" si="0">(0.000000004089*(E15)^2)-(0.00000041793*E15)+0.000017016</f>
        <v>9.5437482900000011E-6</v>
      </c>
      <c r="G15" s="138"/>
      <c r="H15" s="138">
        <f t="shared" ref="H15:H25" si="1">(1057-(C15+I$10))/3.7483</f>
        <v>7.5500893738494668</v>
      </c>
      <c r="I15" s="139"/>
      <c r="J15" s="140">
        <f>F$8/(F$8-1)*1000/F$9*(C15-D15)/10</f>
        <v>98.440932389553694</v>
      </c>
      <c r="K15" s="141"/>
      <c r="L15" s="142">
        <f>(((30*F15)/(F$8-1))*(H15/B15))^0.5</f>
        <v>7.1318417331433043E-2</v>
      </c>
      <c r="M15" s="143"/>
      <c r="N15" s="28"/>
    </row>
    <row r="16" spans="1:18" x14ac:dyDescent="0.2">
      <c r="A16" s="28"/>
      <c r="B16" s="43">
        <v>0.5</v>
      </c>
      <c r="C16" s="34">
        <v>1027.0999999999999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7.7635194621562142</v>
      </c>
      <c r="I16" s="147"/>
      <c r="J16" s="140">
        <f t="shared" ref="J16:J25" si="2">F$8/(F$8-1)*1000/F$9*(C16-D16)/10</f>
        <v>95.145838418354515</v>
      </c>
      <c r="K16" s="148"/>
      <c r="L16" s="143">
        <f t="shared" ref="L16:L25" si="3">(((30*F16)/(F$8-1))*(H16/B16))^0.5</f>
        <v>5.1137556910288581E-2</v>
      </c>
      <c r="M16" s="149"/>
      <c r="N16" s="28"/>
    </row>
    <row r="17" spans="1:14" x14ac:dyDescent="0.2">
      <c r="A17" s="28"/>
      <c r="B17" s="43">
        <v>1</v>
      </c>
      <c r="C17" s="34">
        <v>1026.9000000000001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7.8168769842328398</v>
      </c>
      <c r="I17" s="147"/>
      <c r="J17" s="140">
        <f t="shared" si="2"/>
        <v>94.322064925555651</v>
      </c>
      <c r="K17" s="148"/>
      <c r="L17" s="143">
        <f t="shared" si="3"/>
        <v>3.6283760672707825E-2</v>
      </c>
      <c r="M17" s="149"/>
      <c r="N17" s="28"/>
    </row>
    <row r="18" spans="1:14" x14ac:dyDescent="0.2">
      <c r="A18" s="28"/>
      <c r="B18" s="43">
        <v>2</v>
      </c>
      <c r="C18" s="34">
        <v>1026.5999999999999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7.8969132673479008</v>
      </c>
      <c r="I18" s="139"/>
      <c r="J18" s="140">
        <f>F$8/(F$8-1)*1000/F$9*(C18-D18)/10</f>
        <v>93.086404686355493</v>
      </c>
      <c r="K18" s="141"/>
      <c r="L18" s="142">
        <f>(((30*F18)/(F$8-1))*(H18/B18))^0.5</f>
        <v>2.5787505950761454E-2</v>
      </c>
      <c r="M18" s="143"/>
      <c r="N18" s="28"/>
    </row>
    <row r="19" spans="1:14" x14ac:dyDescent="0.2">
      <c r="A19" s="28"/>
      <c r="B19" s="43">
        <v>4</v>
      </c>
      <c r="C19" s="34">
        <v>1026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8.056985833577901</v>
      </c>
      <c r="I19" s="139"/>
      <c r="J19" s="140">
        <f t="shared" si="2"/>
        <v>90.61508420795704</v>
      </c>
      <c r="K19" s="141"/>
      <c r="L19" s="142">
        <f t="shared" si="3"/>
        <v>1.8418402494887055E-2</v>
      </c>
      <c r="M19" s="143"/>
      <c r="N19" s="28"/>
    </row>
    <row r="20" spans="1:14" x14ac:dyDescent="0.2">
      <c r="A20" s="28"/>
      <c r="B20" s="43">
        <v>8</v>
      </c>
      <c r="C20" s="34">
        <v>1024.5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8.4571672491529615</v>
      </c>
      <c r="I20" s="139"/>
      <c r="J20" s="150">
        <f t="shared" si="2"/>
        <v>84.43678301195996</v>
      </c>
      <c r="K20" s="145"/>
      <c r="L20" s="142">
        <f t="shared" si="3"/>
        <v>1.3343296025947294E-2</v>
      </c>
      <c r="M20" s="143"/>
      <c r="N20" s="28"/>
    </row>
    <row r="21" spans="1:14" x14ac:dyDescent="0.2">
      <c r="A21" s="28"/>
      <c r="B21" s="43">
        <v>16</v>
      </c>
      <c r="C21" s="34">
        <v>1023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8.857348664728022</v>
      </c>
      <c r="I21" s="139"/>
      <c r="J21" s="150">
        <f t="shared" si="2"/>
        <v>78.258481815962881</v>
      </c>
      <c r="K21" s="145"/>
      <c r="L21" s="142">
        <f t="shared" si="3"/>
        <v>9.6557838221526804E-3</v>
      </c>
      <c r="M21" s="143"/>
      <c r="N21" s="28"/>
    </row>
    <row r="22" spans="1:14" x14ac:dyDescent="0.2">
      <c r="A22" s="28"/>
      <c r="B22" s="43">
        <v>32</v>
      </c>
      <c r="C22" s="34">
        <v>1021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9.3909238854947699</v>
      </c>
      <c r="I22" s="139"/>
      <c r="J22" s="150">
        <f t="shared" si="2"/>
        <v>70.020746887966794</v>
      </c>
      <c r="K22" s="145"/>
      <c r="L22" s="142">
        <f>(((30*F22)/(F$8-1))*(H22/B22))^0.5</f>
        <v>7.0303156741464588E-3</v>
      </c>
      <c r="M22" s="143"/>
      <c r="N22" s="28"/>
    </row>
    <row r="23" spans="1:14" x14ac:dyDescent="0.2">
      <c r="A23" s="28"/>
      <c r="B23" s="43">
        <v>64</v>
      </c>
      <c r="C23" s="34">
        <v>1019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9.9244991062615178</v>
      </c>
      <c r="I23" s="139"/>
      <c r="J23" s="150">
        <f t="shared" si="2"/>
        <v>61.7830119599707</v>
      </c>
      <c r="K23" s="145"/>
      <c r="L23" s="142">
        <f t="shared" si="3"/>
        <v>5.1104596831511176E-3</v>
      </c>
      <c r="M23" s="143"/>
      <c r="N23" s="28"/>
    </row>
    <row r="24" spans="1:14" x14ac:dyDescent="0.2">
      <c r="A24" s="28"/>
      <c r="B24" s="43">
        <v>128</v>
      </c>
      <c r="C24" s="34">
        <v>1016.2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10.671504415334953</v>
      </c>
      <c r="I24" s="139"/>
      <c r="J24" s="150">
        <f t="shared" si="2"/>
        <v>50.250183060776365</v>
      </c>
      <c r="K24" s="145"/>
      <c r="L24" s="142">
        <f t="shared" si="3"/>
        <v>3.747170844835251E-3</v>
      </c>
      <c r="M24" s="143"/>
      <c r="N24" s="28"/>
    </row>
    <row r="25" spans="1:14" x14ac:dyDescent="0.2">
      <c r="A25" s="28"/>
      <c r="B25" s="43">
        <v>256</v>
      </c>
      <c r="C25" s="34">
        <v>1015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10.991649547795012</v>
      </c>
      <c r="I25" s="139"/>
      <c r="J25" s="150">
        <f t="shared" si="2"/>
        <v>45.30754210397852</v>
      </c>
      <c r="K25" s="145"/>
      <c r="L25" s="142">
        <f t="shared" si="3"/>
        <v>2.6891009669213653E-3</v>
      </c>
      <c r="M25" s="143"/>
      <c r="N25" s="28"/>
    </row>
    <row r="26" spans="1:14" x14ac:dyDescent="0.2">
      <c r="A26" s="28"/>
      <c r="B26" s="43">
        <v>529</v>
      </c>
      <c r="C26" s="34">
        <v>1013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11.52522476856176</v>
      </c>
      <c r="I26" s="139"/>
      <c r="J26" s="150">
        <f>F$8/(F$8-1)*1000/F$9*(C26-D26)/10</f>
        <v>37.069807175982426</v>
      </c>
      <c r="K26" s="145"/>
      <c r="L26" s="142">
        <f>(((30*F26)/(F$8-1))*(H26/B26))^0.5</f>
        <v>1.9155457145488962E-3</v>
      </c>
      <c r="M26" s="143"/>
      <c r="N26" s="28"/>
    </row>
    <row r="27" spans="1:14" x14ac:dyDescent="0.2">
      <c r="A27" s="28"/>
      <c r="B27" s="43">
        <v>2908</v>
      </c>
      <c r="C27" s="34">
        <v>1010</v>
      </c>
      <c r="D27" s="34">
        <v>1004</v>
      </c>
      <c r="E27" s="35">
        <v>23.1</v>
      </c>
      <c r="F27" s="137">
        <f t="shared" si="0"/>
        <v>9.5437482900000011E-6</v>
      </c>
      <c r="G27" s="138"/>
      <c r="H27" s="138">
        <f>(1057-(C27+I$10))/3.7483</f>
        <v>12.325587599711882</v>
      </c>
      <c r="I27" s="139"/>
      <c r="J27" s="150">
        <f>F$8/(F$8-1)*1000/F$9*(C27-D27)/10</f>
        <v>24.713204783988282</v>
      </c>
      <c r="K27" s="145"/>
      <c r="L27" s="142">
        <f>(((30*F27)/(F$8-1))*(H27/B27))^0.5</f>
        <v>8.4489408598621512E-4</v>
      </c>
      <c r="M27" s="143"/>
      <c r="N27" s="28"/>
    </row>
    <row r="28" spans="1:14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x14ac:dyDescent="0.2">
      <c r="A33" s="28"/>
      <c r="B33" s="36" t="s">
        <v>62</v>
      </c>
      <c r="C33" s="162" t="s">
        <v>63</v>
      </c>
      <c r="D33" s="162"/>
      <c r="E33" s="66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7" ht="13.5" thickBot="1" x14ac:dyDescent="0.25">
      <c r="A34" s="28"/>
      <c r="B34" s="157" t="s">
        <v>65</v>
      </c>
      <c r="C34" s="157"/>
      <c r="D34" s="158"/>
      <c r="E34" s="38">
        <v>0.83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</row>
    <row r="35" spans="1:17" ht="13.5" thickTop="1" x14ac:dyDescent="0.2">
      <c r="A35" s="28"/>
      <c r="B35" s="157" t="s">
        <v>67</v>
      </c>
      <c r="C35" s="157"/>
      <c r="D35" s="158"/>
      <c r="E35" s="39">
        <f>100*(E34/(F9+E34))</f>
        <v>2.107133790302107</v>
      </c>
      <c r="F35" s="28"/>
      <c r="G35" s="28"/>
      <c r="H35" s="28"/>
      <c r="I35" s="28"/>
      <c r="J35" s="159">
        <v>38</v>
      </c>
      <c r="K35" s="160"/>
      <c r="L35" s="161">
        <v>2E-3</v>
      </c>
      <c r="M35" s="123"/>
      <c r="N35" s="28"/>
      <c r="O35" s="154" t="s">
        <v>183</v>
      </c>
      <c r="P35" s="155"/>
      <c r="Q35" s="156"/>
    </row>
    <row r="36" spans="1:17" x14ac:dyDescent="0.2">
      <c r="A36" s="28"/>
      <c r="B36" s="157" t="s">
        <v>68</v>
      </c>
      <c r="C36" s="165"/>
      <c r="D36" s="165"/>
      <c r="E36" s="39">
        <f>100-E35</f>
        <v>97.8928662096979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7" t="s">
        <v>184</v>
      </c>
      <c r="P36" s="108" t="s">
        <v>185</v>
      </c>
      <c r="Q36" s="109" t="s">
        <v>186</v>
      </c>
    </row>
    <row r="37" spans="1:17" ht="13.5" thickBo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04">
        <f>E35</f>
        <v>2.107133790302107</v>
      </c>
      <c r="P37" s="105">
        <f>100-(O37+Q37)</f>
        <v>60.693577050012692</v>
      </c>
      <c r="Q37" s="106">
        <f>J35*(E36/100)</f>
        <v>37.1992891596852</v>
      </c>
    </row>
    <row r="38" spans="1:17" ht="13.5" thickTop="1" x14ac:dyDescent="0.2">
      <c r="A38" s="28"/>
      <c r="B38" s="65"/>
      <c r="C38" s="16" t="s">
        <v>52</v>
      </c>
      <c r="D38" s="117" t="s">
        <v>170</v>
      </c>
      <c r="E38" s="117"/>
      <c r="F38" s="117"/>
      <c r="G38" s="117"/>
      <c r="H38" s="117"/>
      <c r="I38" s="117"/>
      <c r="J38" s="65"/>
      <c r="K38" s="65"/>
      <c r="L38" s="65"/>
      <c r="M38" s="65"/>
      <c r="N38" s="28"/>
    </row>
    <row r="39" spans="1:17" x14ac:dyDescent="0.2">
      <c r="A39" s="28"/>
      <c r="B39" s="65"/>
      <c r="C39" s="65"/>
      <c r="D39" s="93" t="s">
        <v>150</v>
      </c>
      <c r="E39" s="88">
        <v>42.81</v>
      </c>
      <c r="F39" s="93" t="s">
        <v>59</v>
      </c>
      <c r="G39" s="88"/>
      <c r="H39" s="88"/>
      <c r="I39" s="88"/>
      <c r="J39" s="65"/>
      <c r="K39" s="65"/>
      <c r="L39" s="65"/>
      <c r="M39" s="65"/>
      <c r="N39" s="28"/>
    </row>
    <row r="40" spans="1:17" x14ac:dyDescent="0.2">
      <c r="A40" s="28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28"/>
    </row>
    <row r="41" spans="1:17" x14ac:dyDescent="0.2">
      <c r="A41" s="2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I38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B8:E8"/>
    <mergeCell ref="B9:E9"/>
    <mergeCell ref="B10:E10"/>
    <mergeCell ref="B11:E11"/>
    <mergeCell ref="O35:Q35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7"/>
  <sheetViews>
    <sheetView zoomScaleNormal="100" workbookViewId="0">
      <selection activeCell="C25" sqref="C25"/>
    </sheetView>
  </sheetViews>
  <sheetFormatPr defaultRowHeight="12.75" x14ac:dyDescent="0.2"/>
  <cols>
    <col min="1" max="12" width="9.140625" style="67"/>
    <col min="13" max="13" width="10.140625" style="67" bestFit="1" customWidth="1"/>
    <col min="14" max="16384" width="9.140625" style="67"/>
  </cols>
  <sheetData>
    <row r="1" spans="1:19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9" ht="13.5" thickBot="1" x14ac:dyDescent="0.25">
      <c r="A2" s="28"/>
      <c r="B2" s="16" t="s">
        <v>14</v>
      </c>
      <c r="C2" s="116" t="s">
        <v>73</v>
      </c>
      <c r="D2" s="116"/>
      <c r="L2" s="16" t="s">
        <v>30</v>
      </c>
      <c r="M2" s="73" t="s">
        <v>115</v>
      </c>
      <c r="N2" s="28"/>
      <c r="S2" s="111"/>
    </row>
    <row r="3" spans="1:19" ht="13.5" thickBot="1" x14ac:dyDescent="0.25">
      <c r="A3" s="28"/>
      <c r="L3" s="16" t="s">
        <v>31</v>
      </c>
      <c r="M3" s="74" t="s">
        <v>110</v>
      </c>
      <c r="N3" s="28"/>
    </row>
    <row r="4" spans="1:19" ht="13.5" thickBot="1" x14ac:dyDescent="0.25">
      <c r="A4" s="28"/>
      <c r="C4" s="16" t="s">
        <v>15</v>
      </c>
      <c r="D4" s="17" t="s">
        <v>89</v>
      </c>
      <c r="H4" s="19" t="s">
        <v>23</v>
      </c>
      <c r="L4" s="16" t="s">
        <v>32</v>
      </c>
      <c r="M4" s="30">
        <v>41608</v>
      </c>
      <c r="N4" s="28"/>
    </row>
    <row r="5" spans="1:19" ht="13.5" thickBot="1" x14ac:dyDescent="0.25">
      <c r="A5" s="28"/>
      <c r="C5" s="16" t="s">
        <v>16</v>
      </c>
      <c r="D5" s="75" t="s">
        <v>116</v>
      </c>
      <c r="H5" s="16" t="s">
        <v>24</v>
      </c>
      <c r="I5" s="17" t="s">
        <v>22</v>
      </c>
      <c r="N5" s="28"/>
    </row>
    <row r="6" spans="1:19" ht="13.5" thickBot="1" x14ac:dyDescent="0.25">
      <c r="A6" s="28"/>
      <c r="C6" s="16" t="s">
        <v>17</v>
      </c>
      <c r="D6" s="80" t="s">
        <v>242</v>
      </c>
      <c r="H6" s="16" t="s">
        <v>25</v>
      </c>
      <c r="I6" s="22">
        <v>98</v>
      </c>
      <c r="N6" s="28"/>
    </row>
    <row r="7" spans="1:19" ht="15" thickBot="1" x14ac:dyDescent="0.25">
      <c r="A7" s="28"/>
      <c r="E7" s="16"/>
      <c r="H7" s="20" t="s">
        <v>26</v>
      </c>
      <c r="I7" s="23">
        <v>72</v>
      </c>
      <c r="J7" s="67" t="s">
        <v>61</v>
      </c>
      <c r="K7" s="24" t="s">
        <v>57</v>
      </c>
      <c r="N7" s="28"/>
    </row>
    <row r="8" spans="1:19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67" t="s">
        <v>60</v>
      </c>
      <c r="K8" s="67" t="s">
        <v>55</v>
      </c>
      <c r="N8" s="28"/>
    </row>
    <row r="9" spans="1:19" ht="13.5" thickBot="1" x14ac:dyDescent="0.25">
      <c r="A9" s="28"/>
      <c r="B9" s="123" t="s">
        <v>20</v>
      </c>
      <c r="C9" s="123"/>
      <c r="D9" s="123"/>
      <c r="E9" s="123"/>
      <c r="F9" s="32">
        <f>E39-(F10)+(F11)</f>
        <v>19.84</v>
      </c>
      <c r="G9" s="85" t="s">
        <v>59</v>
      </c>
      <c r="H9" s="21" t="s">
        <v>28</v>
      </c>
      <c r="I9" s="22">
        <v>15.212</v>
      </c>
      <c r="J9" s="67" t="s">
        <v>60</v>
      </c>
      <c r="K9" s="24" t="s">
        <v>58</v>
      </c>
      <c r="N9" s="28"/>
    </row>
    <row r="10" spans="1:19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67" t="s">
        <v>39</v>
      </c>
      <c r="K10" s="67" t="s">
        <v>56</v>
      </c>
      <c r="N10" s="28"/>
    </row>
    <row r="11" spans="1:19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N11" s="28"/>
    </row>
    <row r="12" spans="1:19" x14ac:dyDescent="0.2">
      <c r="A12" s="28"/>
      <c r="B12" s="119" t="s">
        <v>33</v>
      </c>
      <c r="C12" s="119"/>
      <c r="D12" s="119"/>
      <c r="E12" s="120"/>
      <c r="F12" s="121">
        <v>3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9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9" x14ac:dyDescent="0.2">
      <c r="A14" s="28"/>
      <c r="B14" s="41" t="s">
        <v>38</v>
      </c>
      <c r="C14" s="69" t="s">
        <v>40</v>
      </c>
      <c r="D14" s="69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9" x14ac:dyDescent="0.2">
      <c r="A15" s="28"/>
      <c r="B15" s="43">
        <v>0.25</v>
      </c>
      <c r="C15" s="34">
        <v>1016.1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10.698183176373295</v>
      </c>
      <c r="I15" s="139"/>
      <c r="J15" s="140">
        <f>F$8/(F$8-1)*1000/F$9*(C15-D15)/10</f>
        <v>96.863140417457487</v>
      </c>
      <c r="K15" s="141"/>
      <c r="L15" s="142">
        <f>(((30*F15)/(F$8-1))*(H15/B15))^0.5</f>
        <v>8.4894717106731438E-2</v>
      </c>
      <c r="M15" s="143"/>
      <c r="N15" s="28"/>
    </row>
    <row r="16" spans="1:19" x14ac:dyDescent="0.2">
      <c r="A16" s="28"/>
      <c r="B16" s="43">
        <v>0.5</v>
      </c>
      <c r="C16" s="34">
        <v>1015.8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10.778219459488326</v>
      </c>
      <c r="I16" s="147"/>
      <c r="J16" s="140">
        <f t="shared" ref="J16:J25" si="2">F$8/(F$8-1)*1000/F$9*(C16-D16)/10</f>
        <v>94.461574952561293</v>
      </c>
      <c r="K16" s="148"/>
      <c r="L16" s="143">
        <f t="shared" ref="L16:L25" si="3">(((30*F16)/(F$8-1))*(H16/B16))^0.5</f>
        <v>6.0253761474695681E-2</v>
      </c>
      <c r="M16" s="149"/>
      <c r="N16" s="28"/>
    </row>
    <row r="17" spans="1:17" x14ac:dyDescent="0.2">
      <c r="A17" s="28"/>
      <c r="B17" s="43">
        <v>1</v>
      </c>
      <c r="C17" s="34">
        <v>1015.3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10.911613264680012</v>
      </c>
      <c r="I17" s="147"/>
      <c r="J17" s="140">
        <f t="shared" si="2"/>
        <v>90.458965844401902</v>
      </c>
      <c r="K17" s="148"/>
      <c r="L17" s="143">
        <f t="shared" si="3"/>
        <v>4.2868682611778196E-2</v>
      </c>
      <c r="M17" s="149"/>
      <c r="N17" s="28"/>
    </row>
    <row r="18" spans="1:17" x14ac:dyDescent="0.2">
      <c r="A18" s="28"/>
      <c r="B18" s="43">
        <v>2</v>
      </c>
      <c r="C18" s="34">
        <v>1015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10.991649547795012</v>
      </c>
      <c r="I18" s="139"/>
      <c r="J18" s="140">
        <f>F$8/(F$8-1)*1000/F$9*(C18-D18)/10</f>
        <v>88.057400379506632</v>
      </c>
      <c r="K18" s="141"/>
      <c r="L18" s="142">
        <f>(((30*F18)/(F$8-1))*(H18/B18))^0.5</f>
        <v>3.0423704464086387E-2</v>
      </c>
      <c r="M18" s="143"/>
      <c r="N18" s="28"/>
    </row>
    <row r="19" spans="1:17" x14ac:dyDescent="0.2">
      <c r="A19" s="28"/>
      <c r="B19" s="43">
        <v>4</v>
      </c>
      <c r="C19" s="34">
        <v>1014.9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11.018328308833356</v>
      </c>
      <c r="I19" s="139"/>
      <c r="J19" s="140">
        <f t="shared" si="2"/>
        <v>87.256878557874572</v>
      </c>
      <c r="K19" s="141"/>
      <c r="L19" s="142">
        <f t="shared" si="3"/>
        <v>2.1538899688848218E-2</v>
      </c>
      <c r="M19" s="143"/>
      <c r="N19" s="28"/>
    </row>
    <row r="20" spans="1:17" x14ac:dyDescent="0.2">
      <c r="A20" s="28"/>
      <c r="B20" s="43">
        <v>8</v>
      </c>
      <c r="C20" s="34">
        <v>1014.3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11.178400875063387</v>
      </c>
      <c r="I20" s="139"/>
      <c r="J20" s="150">
        <f t="shared" si="2"/>
        <v>82.453747628083121</v>
      </c>
      <c r="K20" s="145"/>
      <c r="L20" s="142">
        <f t="shared" si="3"/>
        <v>1.5340534845461716E-2</v>
      </c>
      <c r="M20" s="143"/>
      <c r="N20" s="28"/>
    </row>
    <row r="21" spans="1:17" x14ac:dyDescent="0.2">
      <c r="A21" s="28"/>
      <c r="B21" s="43">
        <v>16</v>
      </c>
      <c r="C21" s="34">
        <v>1013.7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11.338473441293386</v>
      </c>
      <c r="I21" s="139"/>
      <c r="J21" s="150">
        <f t="shared" si="2"/>
        <v>77.650616698292581</v>
      </c>
      <c r="K21" s="145"/>
      <c r="L21" s="142">
        <f t="shared" si="3"/>
        <v>1.0924786469000585E-2</v>
      </c>
      <c r="M21" s="143"/>
      <c r="N21" s="28"/>
    </row>
    <row r="22" spans="1:17" x14ac:dyDescent="0.2">
      <c r="A22" s="28"/>
      <c r="B22" s="43">
        <v>32</v>
      </c>
      <c r="C22" s="34">
        <v>1012.8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11.578582290638447</v>
      </c>
      <c r="I22" s="139"/>
      <c r="J22" s="150">
        <f t="shared" si="2"/>
        <v>70.445920303604936</v>
      </c>
      <c r="K22" s="145"/>
      <c r="L22" s="142">
        <f>(((30*F22)/(F$8-1))*(H22/B22))^0.5</f>
        <v>7.8063561113533488E-3</v>
      </c>
      <c r="M22" s="143"/>
      <c r="N22" s="28"/>
    </row>
    <row r="23" spans="1:17" x14ac:dyDescent="0.2">
      <c r="A23" s="28"/>
      <c r="B23" s="43">
        <v>64</v>
      </c>
      <c r="C23" s="34">
        <v>1011.6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11.898727423098478</v>
      </c>
      <c r="I23" s="139"/>
      <c r="J23" s="150">
        <f t="shared" si="2"/>
        <v>60.839658444022952</v>
      </c>
      <c r="K23" s="145"/>
      <c r="L23" s="142">
        <f t="shared" si="3"/>
        <v>5.5957193665385719E-3</v>
      </c>
      <c r="M23" s="143"/>
      <c r="N23" s="28"/>
    </row>
    <row r="24" spans="1:17" x14ac:dyDescent="0.2">
      <c r="A24" s="28"/>
      <c r="B24" s="43">
        <v>128</v>
      </c>
      <c r="C24" s="34">
        <v>1010.2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12.272230077635195</v>
      </c>
      <c r="I24" s="139"/>
      <c r="J24" s="150">
        <f t="shared" si="2"/>
        <v>49.632352941176833</v>
      </c>
      <c r="K24" s="145"/>
      <c r="L24" s="142">
        <f t="shared" si="3"/>
        <v>4.0183930546228092E-3</v>
      </c>
      <c r="M24" s="143"/>
      <c r="N24" s="28"/>
    </row>
    <row r="25" spans="1:17" x14ac:dyDescent="0.2">
      <c r="A25" s="28"/>
      <c r="B25" s="43">
        <v>256</v>
      </c>
      <c r="C25" s="34">
        <v>1009.6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12.432302643865224</v>
      </c>
      <c r="I25" s="139"/>
      <c r="J25" s="150">
        <f t="shared" si="2"/>
        <v>44.829222011385376</v>
      </c>
      <c r="K25" s="145"/>
      <c r="L25" s="142">
        <f t="shared" si="3"/>
        <v>2.8599040264969192E-3</v>
      </c>
      <c r="M25" s="143"/>
      <c r="N25" s="28"/>
    </row>
    <row r="26" spans="1:17" x14ac:dyDescent="0.2">
      <c r="A26" s="28"/>
      <c r="B26" s="43">
        <v>594</v>
      </c>
      <c r="C26" s="34">
        <v>1008.7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12.672411493210255</v>
      </c>
      <c r="I26" s="139"/>
      <c r="J26" s="150">
        <f>F$8/(F$8-1)*1000/F$9*(C26-D26)/10</f>
        <v>37.624525616698655</v>
      </c>
      <c r="K26" s="145"/>
      <c r="L26" s="142">
        <f>(((30*F26)/(F$8-1))*(H26/B26))^0.5</f>
        <v>1.8955361259935344E-3</v>
      </c>
      <c r="M26" s="143"/>
      <c r="N26" s="28"/>
    </row>
    <row r="27" spans="1:17" x14ac:dyDescent="0.2">
      <c r="A27" s="28"/>
      <c r="B27" s="90" t="s">
        <v>4</v>
      </c>
      <c r="C27" s="34"/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7" x14ac:dyDescent="0.2">
      <c r="A28" s="28"/>
      <c r="B28" s="90" t="s">
        <v>4</v>
      </c>
      <c r="C28" s="34"/>
      <c r="D28" s="79" t="s">
        <v>4</v>
      </c>
      <c r="E28" s="91" t="s">
        <v>4</v>
      </c>
      <c r="F28" s="170" t="s">
        <v>4</v>
      </c>
      <c r="G28" s="138"/>
      <c r="H28" s="151" t="s">
        <v>4</v>
      </c>
      <c r="I28" s="139"/>
      <c r="J28" s="152" t="s">
        <v>4</v>
      </c>
      <c r="K28" s="145"/>
      <c r="L28" s="153" t="s">
        <v>4</v>
      </c>
      <c r="M28" s="143"/>
      <c r="N28" s="28"/>
    </row>
    <row r="29" spans="1:17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7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7" ht="13.5" thickBot="1" x14ac:dyDescent="0.25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7" ht="13.5" thickTop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54" t="s">
        <v>183</v>
      </c>
      <c r="P32" s="155"/>
      <c r="Q32" s="156"/>
    </row>
    <row r="33" spans="1:17" x14ac:dyDescent="0.2">
      <c r="A33" s="28"/>
      <c r="B33" s="36" t="s">
        <v>62</v>
      </c>
      <c r="C33" s="162" t="s">
        <v>63</v>
      </c>
      <c r="D33" s="162"/>
      <c r="E33" s="68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07" t="s">
        <v>184</v>
      </c>
      <c r="P33" s="108" t="s">
        <v>185</v>
      </c>
      <c r="Q33" s="109" t="s">
        <v>186</v>
      </c>
    </row>
    <row r="34" spans="1:17" ht="13.5" thickBot="1" x14ac:dyDescent="0.25">
      <c r="A34" s="28"/>
      <c r="B34" s="157" t="s">
        <v>65</v>
      </c>
      <c r="C34" s="157"/>
      <c r="D34" s="158"/>
      <c r="E34" s="38">
        <v>0.72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4">
        <f>E35</f>
        <v>3.5019455252918288</v>
      </c>
      <c r="P34" s="105">
        <f>100-(O34+Q34)</f>
        <v>59.017454474708167</v>
      </c>
      <c r="Q34" s="106">
        <f>J35*(E36/100)</f>
        <v>37.480600000000003</v>
      </c>
    </row>
    <row r="35" spans="1:17" ht="13.5" thickTop="1" x14ac:dyDescent="0.2">
      <c r="A35" s="28"/>
      <c r="B35" s="157" t="s">
        <v>67</v>
      </c>
      <c r="C35" s="157"/>
      <c r="D35" s="158"/>
      <c r="E35" s="39">
        <f>100*(E34/(F9+E34))</f>
        <v>3.5019455252918288</v>
      </c>
      <c r="F35" s="28"/>
      <c r="G35" s="28"/>
      <c r="H35" s="28"/>
      <c r="I35" s="28"/>
      <c r="J35" s="159">
        <v>38.6</v>
      </c>
      <c r="K35" s="160"/>
      <c r="L35" s="161">
        <v>2E-3</v>
      </c>
      <c r="M35" s="123"/>
      <c r="N35" s="28"/>
    </row>
    <row r="36" spans="1:17" x14ac:dyDescent="0.2">
      <c r="A36" s="28"/>
      <c r="B36" s="157" t="s">
        <v>68</v>
      </c>
      <c r="C36" s="165"/>
      <c r="D36" s="165"/>
      <c r="E36" s="39">
        <v>97.1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C38" s="16" t="s">
        <v>52</v>
      </c>
      <c r="D38" s="117" t="s">
        <v>171</v>
      </c>
      <c r="E38" s="117"/>
      <c r="F38" s="117"/>
      <c r="G38" s="117"/>
      <c r="H38" s="117"/>
      <c r="I38" s="117"/>
      <c r="J38" s="88"/>
      <c r="N38" s="28"/>
    </row>
    <row r="39" spans="1:17" x14ac:dyDescent="0.2">
      <c r="A39" s="28"/>
      <c r="D39" s="93" t="s">
        <v>150</v>
      </c>
      <c r="E39" s="88">
        <v>24.09</v>
      </c>
      <c r="F39" s="93" t="s">
        <v>59</v>
      </c>
      <c r="G39" s="88"/>
      <c r="H39" s="88"/>
      <c r="I39" s="88"/>
      <c r="J39" s="88"/>
      <c r="N39" s="28"/>
    </row>
    <row r="40" spans="1:17" x14ac:dyDescent="0.2">
      <c r="A40" s="28"/>
      <c r="N40" s="28"/>
    </row>
    <row r="41" spans="1:17" x14ac:dyDescent="0.2">
      <c r="A41" s="28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I38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  <mergeCell ref="A1:N1"/>
    <mergeCell ref="C2:D2"/>
    <mergeCell ref="B12:E12"/>
    <mergeCell ref="F12:I12"/>
    <mergeCell ref="J12:M12"/>
    <mergeCell ref="B8:E8"/>
    <mergeCell ref="B9:E9"/>
    <mergeCell ref="B10:E10"/>
    <mergeCell ref="B11:E11"/>
    <mergeCell ref="L16:M16"/>
    <mergeCell ref="F17:G17"/>
    <mergeCell ref="H17:I17"/>
    <mergeCell ref="J17:K17"/>
    <mergeCell ref="L17:M17"/>
    <mergeCell ref="F18:G18"/>
    <mergeCell ref="H18:I18"/>
    <mergeCell ref="J18:K18"/>
    <mergeCell ref="L18:M18"/>
    <mergeCell ref="F19:G19"/>
    <mergeCell ref="H19:I19"/>
    <mergeCell ref="J19:K19"/>
    <mergeCell ref="L19:M19"/>
    <mergeCell ref="F20:G20"/>
    <mergeCell ref="H20:I20"/>
    <mergeCell ref="J20:K20"/>
    <mergeCell ref="L20:M20"/>
    <mergeCell ref="F21:G21"/>
    <mergeCell ref="H21:I21"/>
    <mergeCell ref="J21:K21"/>
    <mergeCell ref="L21:M21"/>
    <mergeCell ref="F22:G22"/>
    <mergeCell ref="H22:I22"/>
    <mergeCell ref="J22:K22"/>
    <mergeCell ref="L22:M22"/>
    <mergeCell ref="F23:G23"/>
    <mergeCell ref="H23:I23"/>
    <mergeCell ref="J23:K23"/>
    <mergeCell ref="L23:M23"/>
    <mergeCell ref="F24:G24"/>
    <mergeCell ref="H24:I24"/>
    <mergeCell ref="J24:K24"/>
    <mergeCell ref="L24:M24"/>
    <mergeCell ref="F25:G25"/>
    <mergeCell ref="H25:I25"/>
    <mergeCell ref="J25:K25"/>
    <mergeCell ref="L25:M25"/>
    <mergeCell ref="F26:G26"/>
    <mergeCell ref="H26:I26"/>
    <mergeCell ref="J26:K26"/>
    <mergeCell ref="L26:M26"/>
    <mergeCell ref="F27:G27"/>
    <mergeCell ref="H27:I27"/>
    <mergeCell ref="J27:K27"/>
    <mergeCell ref="L27:M27"/>
    <mergeCell ref="F28:G28"/>
    <mergeCell ref="H28:I28"/>
    <mergeCell ref="J28:K28"/>
    <mergeCell ref="L28:M28"/>
    <mergeCell ref="F29:G29"/>
    <mergeCell ref="H29:I29"/>
    <mergeCell ref="J29:K29"/>
    <mergeCell ref="L29:M29"/>
    <mergeCell ref="F30:G30"/>
    <mergeCell ref="H30:I30"/>
    <mergeCell ref="J30:K30"/>
    <mergeCell ref="L30:M30"/>
    <mergeCell ref="F31:G31"/>
    <mergeCell ref="H31:I31"/>
    <mergeCell ref="J31:K31"/>
    <mergeCell ref="L31:M31"/>
    <mergeCell ref="O32:Q32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tabSelected="1" zoomScaleNormal="100" workbookViewId="0">
      <selection activeCell="D38" sqref="D38:M38"/>
    </sheetView>
  </sheetViews>
  <sheetFormatPr defaultRowHeight="12.75" x14ac:dyDescent="0.2"/>
  <cols>
    <col min="1" max="16384" width="9.140625" style="101"/>
  </cols>
  <sheetData>
    <row r="1" spans="1:18" ht="18.75" thickBot="1" x14ac:dyDescent="0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8" ht="13.5" thickBot="1" x14ac:dyDescent="0.25">
      <c r="A2" s="28"/>
      <c r="B2" s="16" t="s">
        <v>14</v>
      </c>
      <c r="C2" s="116" t="s">
        <v>73</v>
      </c>
      <c r="D2" s="116"/>
      <c r="L2" s="16" t="s">
        <v>30</v>
      </c>
      <c r="M2" s="80" t="s">
        <v>200</v>
      </c>
      <c r="N2" s="28"/>
      <c r="R2" s="111"/>
    </row>
    <row r="3" spans="1:18" ht="13.5" thickBot="1" x14ac:dyDescent="0.25">
      <c r="A3" s="28"/>
      <c r="L3" s="16" t="s">
        <v>31</v>
      </c>
      <c r="M3" s="22" t="s">
        <v>110</v>
      </c>
      <c r="N3" s="28"/>
    </row>
    <row r="4" spans="1:18" ht="13.5" thickBot="1" x14ac:dyDescent="0.25">
      <c r="A4" s="28"/>
      <c r="C4" s="16" t="s">
        <v>15</v>
      </c>
      <c r="D4" s="17" t="s">
        <v>89</v>
      </c>
      <c r="H4" s="19" t="s">
        <v>23</v>
      </c>
      <c r="L4" s="16" t="s">
        <v>32</v>
      </c>
      <c r="M4" s="30">
        <v>41613</v>
      </c>
      <c r="N4" s="28"/>
    </row>
    <row r="5" spans="1:18" ht="13.5" thickBot="1" x14ac:dyDescent="0.25">
      <c r="A5" s="28"/>
      <c r="C5" s="16" t="s">
        <v>16</v>
      </c>
      <c r="D5" s="80" t="s">
        <v>200</v>
      </c>
      <c r="H5" s="16" t="s">
        <v>24</v>
      </c>
      <c r="I5" s="17" t="s">
        <v>22</v>
      </c>
      <c r="N5" s="28"/>
    </row>
    <row r="6" spans="1:18" ht="13.5" thickBot="1" x14ac:dyDescent="0.25">
      <c r="A6" s="28"/>
      <c r="C6" s="16" t="s">
        <v>17</v>
      </c>
      <c r="D6" s="80" t="s">
        <v>199</v>
      </c>
      <c r="H6" s="16" t="s">
        <v>25</v>
      </c>
      <c r="I6" s="22">
        <v>98</v>
      </c>
      <c r="N6" s="28"/>
    </row>
    <row r="7" spans="1:18" ht="15" thickBot="1" x14ac:dyDescent="0.25">
      <c r="A7" s="28"/>
      <c r="E7" s="16"/>
      <c r="H7" s="20" t="s">
        <v>26</v>
      </c>
      <c r="I7" s="23">
        <v>72</v>
      </c>
      <c r="J7" s="101" t="s">
        <v>61</v>
      </c>
      <c r="K7" s="24" t="s">
        <v>57</v>
      </c>
      <c r="N7" s="28"/>
    </row>
    <row r="8" spans="1:18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110"/>
      <c r="H8" s="21" t="s">
        <v>27</v>
      </c>
      <c r="I8" s="22">
        <v>5.9119999999999999</v>
      </c>
      <c r="J8" s="101" t="s">
        <v>60</v>
      </c>
      <c r="K8" s="101" t="s">
        <v>55</v>
      </c>
      <c r="N8" s="28"/>
    </row>
    <row r="9" spans="1:18" ht="13.5" thickBot="1" x14ac:dyDescent="0.25">
      <c r="A9" s="28"/>
      <c r="B9" s="123" t="s">
        <v>20</v>
      </c>
      <c r="C9" s="123"/>
      <c r="D9" s="123"/>
      <c r="E9" s="123"/>
      <c r="F9" s="32">
        <f>E39-F10+F11</f>
        <v>16.670000000000002</v>
      </c>
      <c r="G9" s="110" t="s">
        <v>59</v>
      </c>
      <c r="H9" s="21" t="s">
        <v>28</v>
      </c>
      <c r="I9" s="22">
        <v>15.212</v>
      </c>
      <c r="J9" s="101" t="s">
        <v>60</v>
      </c>
      <c r="K9" s="24" t="s">
        <v>58</v>
      </c>
      <c r="N9" s="28"/>
    </row>
    <row r="10" spans="1:18" ht="13.5" thickBot="1" x14ac:dyDescent="0.25">
      <c r="A10" s="28"/>
      <c r="B10" s="122" t="s">
        <v>148</v>
      </c>
      <c r="C10" s="123"/>
      <c r="D10" s="123"/>
      <c r="E10" s="123"/>
      <c r="F10" s="31">
        <v>6.25</v>
      </c>
      <c r="G10" s="110" t="s">
        <v>59</v>
      </c>
      <c r="H10" s="20" t="s">
        <v>29</v>
      </c>
      <c r="I10" s="22">
        <v>0.8</v>
      </c>
      <c r="J10" s="101" t="s">
        <v>39</v>
      </c>
      <c r="K10" s="101" t="s">
        <v>56</v>
      </c>
      <c r="N10" s="28"/>
    </row>
    <row r="11" spans="1:18" ht="13.5" thickBot="1" x14ac:dyDescent="0.25">
      <c r="A11" s="28"/>
      <c r="B11" s="117" t="s">
        <v>146</v>
      </c>
      <c r="C11" s="118"/>
      <c r="D11" s="118"/>
      <c r="E11" s="118"/>
      <c r="F11" s="94">
        <v>2</v>
      </c>
      <c r="G11" s="110"/>
      <c r="N11" s="28"/>
    </row>
    <row r="12" spans="1:18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8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8" x14ac:dyDescent="0.2">
      <c r="A14" s="28"/>
      <c r="B14" s="41" t="s">
        <v>38</v>
      </c>
      <c r="C14" s="103" t="s">
        <v>40</v>
      </c>
      <c r="D14" s="103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8" x14ac:dyDescent="0.2">
      <c r="A15" s="28"/>
      <c r="B15" s="43">
        <v>0.25</v>
      </c>
      <c r="C15" s="79">
        <v>1014.6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11.098364591948355</v>
      </c>
      <c r="I15" s="139"/>
      <c r="J15" s="140">
        <f>F$8/(F$8-1)*1000/F$9*(C15-D15)/10</f>
        <v>100.99156639260403</v>
      </c>
      <c r="K15" s="141"/>
      <c r="L15" s="142">
        <f>(((30*F15)/(F$8-1))*(H15/B15))^0.5</f>
        <v>8.646794636145419E-2</v>
      </c>
      <c r="M15" s="143"/>
      <c r="N15" s="28"/>
    </row>
    <row r="16" spans="1:18" x14ac:dyDescent="0.2">
      <c r="A16" s="28"/>
      <c r="B16" s="43">
        <v>0.5</v>
      </c>
      <c r="C16" s="79">
        <v>1014.3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11.178400875063387</v>
      </c>
      <c r="I16" s="147"/>
      <c r="J16" s="140">
        <f t="shared" ref="J16:J25" si="2">F$8/(F$8-1)*1000/F$9*(C16-D16)/10</f>
        <v>98.133314513567427</v>
      </c>
      <c r="K16" s="148"/>
      <c r="L16" s="143">
        <f t="shared" ref="L16:L25" si="3">(((30*F16)/(F$8-1))*(H16/B16))^0.5</f>
        <v>6.1362139381846863E-2</v>
      </c>
      <c r="M16" s="149"/>
      <c r="N16" s="28"/>
    </row>
    <row r="17" spans="1:15" x14ac:dyDescent="0.2">
      <c r="A17" s="28"/>
      <c r="B17" s="43">
        <v>1</v>
      </c>
      <c r="C17" s="79">
        <v>1014.1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11.231758397140043</v>
      </c>
      <c r="I17" s="147"/>
      <c r="J17" s="140">
        <f t="shared" si="2"/>
        <v>96.22781326087744</v>
      </c>
      <c r="K17" s="148"/>
      <c r="L17" s="143">
        <f t="shared" si="3"/>
        <v>4.3493016680111338E-2</v>
      </c>
      <c r="M17" s="149"/>
      <c r="N17" s="28"/>
    </row>
    <row r="18" spans="1:15" x14ac:dyDescent="0.2">
      <c r="A18" s="28"/>
      <c r="B18" s="43">
        <v>2</v>
      </c>
      <c r="C18" s="79">
        <v>1014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11.258437158178387</v>
      </c>
      <c r="I18" s="139"/>
      <c r="J18" s="140">
        <f>F$8/(F$8-1)*1000/F$9*(C18-D18)/10</f>
        <v>95.275062634531906</v>
      </c>
      <c r="K18" s="141"/>
      <c r="L18" s="142">
        <f>(((30*F18)/(F$8-1))*(H18/B18))^0.5</f>
        <v>3.0790710551442026E-2</v>
      </c>
      <c r="M18" s="143"/>
      <c r="N18" s="28"/>
    </row>
    <row r="19" spans="1:15" x14ac:dyDescent="0.2">
      <c r="A19" s="28"/>
      <c r="B19" s="43">
        <v>4</v>
      </c>
      <c r="C19" s="79">
        <v>1014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11.258437158178387</v>
      </c>
      <c r="I19" s="139"/>
      <c r="J19" s="140">
        <f t="shared" si="2"/>
        <v>95.275062634531906</v>
      </c>
      <c r="K19" s="141"/>
      <c r="L19" s="142">
        <f t="shared" si="3"/>
        <v>2.1772320228476839E-2</v>
      </c>
      <c r="M19" s="143"/>
      <c r="N19" s="28"/>
    </row>
    <row r="20" spans="1:15" x14ac:dyDescent="0.2">
      <c r="A20" s="28"/>
      <c r="B20" s="43">
        <v>8</v>
      </c>
      <c r="C20" s="79">
        <v>1013.9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11.285115919216731</v>
      </c>
      <c r="I20" s="139"/>
      <c r="J20" s="150">
        <f t="shared" si="2"/>
        <v>94.322312008186373</v>
      </c>
      <c r="K20" s="145"/>
      <c r="L20" s="142">
        <f t="shared" si="3"/>
        <v>1.5413585424530085E-2</v>
      </c>
      <c r="M20" s="143"/>
      <c r="N20" s="28"/>
    </row>
    <row r="21" spans="1:15" x14ac:dyDescent="0.2">
      <c r="A21" s="28"/>
      <c r="B21" s="43">
        <v>16</v>
      </c>
      <c r="C21" s="79">
        <v>1013.7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11.338473441293386</v>
      </c>
      <c r="I21" s="139"/>
      <c r="J21" s="150">
        <f t="shared" si="2"/>
        <v>92.416810755496385</v>
      </c>
      <c r="K21" s="145"/>
      <c r="L21" s="142">
        <f t="shared" si="3"/>
        <v>1.0924786469000585E-2</v>
      </c>
      <c r="M21" s="143"/>
      <c r="N21" s="28"/>
    </row>
    <row r="22" spans="1:15" x14ac:dyDescent="0.2">
      <c r="A22" s="28"/>
      <c r="B22" s="43">
        <v>32</v>
      </c>
      <c r="C22" s="79">
        <v>1013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11.52522476856176</v>
      </c>
      <c r="I22" s="139"/>
      <c r="J22" s="150">
        <f t="shared" si="2"/>
        <v>85.747556371078716</v>
      </c>
      <c r="K22" s="145"/>
      <c r="L22" s="142">
        <f>(((30*F22)/(F$8-1))*(H22/B22))^0.5</f>
        <v>7.7883483454745418E-3</v>
      </c>
      <c r="M22" s="143"/>
      <c r="N22" s="28"/>
    </row>
    <row r="23" spans="1:15" x14ac:dyDescent="0.2">
      <c r="A23" s="28"/>
      <c r="B23" s="43">
        <v>64</v>
      </c>
      <c r="C23" s="79">
        <v>1012.5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11.658618573753447</v>
      </c>
      <c r="I23" s="139"/>
      <c r="J23" s="150">
        <f t="shared" si="2"/>
        <v>80.983803239352113</v>
      </c>
      <c r="K23" s="145"/>
      <c r="L23" s="142">
        <f t="shared" si="3"/>
        <v>5.5389725769981572E-3</v>
      </c>
      <c r="M23" s="143"/>
      <c r="N23" s="28"/>
    </row>
    <row r="24" spans="1:15" x14ac:dyDescent="0.2">
      <c r="A24" s="28"/>
      <c r="B24" s="43">
        <v>128</v>
      </c>
      <c r="C24" s="79">
        <v>1011.7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11.872048662060134</v>
      </c>
      <c r="I24" s="139"/>
      <c r="J24" s="150">
        <f t="shared" si="2"/>
        <v>73.361798228590004</v>
      </c>
      <c r="K24" s="145"/>
      <c r="L24" s="142">
        <f t="shared" si="3"/>
        <v>3.9523327783951151E-3</v>
      </c>
      <c r="M24" s="143"/>
      <c r="N24" s="28"/>
    </row>
    <row r="25" spans="1:15" x14ac:dyDescent="0.2">
      <c r="A25" s="28"/>
      <c r="B25" s="43">
        <v>256</v>
      </c>
      <c r="C25" s="79">
        <v>1011.5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11.92540618413682</v>
      </c>
      <c r="I25" s="139"/>
      <c r="J25" s="150">
        <f t="shared" si="2"/>
        <v>71.456296975898937</v>
      </c>
      <c r="K25" s="145"/>
      <c r="L25" s="142">
        <f t="shared" si="3"/>
        <v>2.800994541040591E-3</v>
      </c>
      <c r="M25" s="143"/>
      <c r="N25" s="28"/>
      <c r="O25" s="24" t="s">
        <v>4</v>
      </c>
    </row>
    <row r="26" spans="1:15" x14ac:dyDescent="0.2">
      <c r="A26" s="28"/>
      <c r="B26" s="43">
        <v>715</v>
      </c>
      <c r="C26" s="79">
        <v>1010.8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12.112157511405195</v>
      </c>
      <c r="I26" s="139"/>
      <c r="J26" s="150">
        <f>F$8/(F$8-1)*1000/F$9*(C26-D26)/10</f>
        <v>64.787042591481253</v>
      </c>
      <c r="K26" s="145"/>
      <c r="L26" s="142">
        <f>(((30*F26)/(F$8-1))*(H26/B26))^0.5</f>
        <v>1.6890923268520941E-3</v>
      </c>
      <c r="M26" s="143"/>
      <c r="N26" s="28"/>
    </row>
    <row r="27" spans="1:15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5" x14ac:dyDescent="0.2">
      <c r="A28" s="28"/>
      <c r="B28" s="43"/>
      <c r="C28" s="79" t="s">
        <v>4</v>
      </c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5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5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5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102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7" ht="13.5" thickTop="1" x14ac:dyDescent="0.2">
      <c r="A34" s="28"/>
      <c r="B34" s="157" t="s">
        <v>65</v>
      </c>
      <c r="C34" s="157"/>
      <c r="D34" s="158"/>
      <c r="E34" s="38">
        <v>0.51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2.9685681024447028</v>
      </c>
      <c r="F35" s="28"/>
      <c r="G35" s="28"/>
      <c r="H35" s="28"/>
      <c r="I35" s="28"/>
      <c r="J35" s="159">
        <v>67.099999999999994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97.031431897555294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2.9685681024447028</v>
      </c>
      <c r="P36" s="105">
        <f>100-(O36+Q36)</f>
        <v>31.923341094295694</v>
      </c>
      <c r="Q36" s="106">
        <f>J35*(E36/100)</f>
        <v>65.1080908032596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C38" s="16" t="s">
        <v>52</v>
      </c>
      <c r="D38" s="117" t="s">
        <v>219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D39" s="93" t="s">
        <v>149</v>
      </c>
      <c r="E39" s="88">
        <v>20.92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N40" s="28"/>
    </row>
    <row r="41" spans="1:17" x14ac:dyDescent="0.2">
      <c r="A41" s="28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B36:D36"/>
    <mergeCell ref="D38:M38"/>
    <mergeCell ref="B8:E8"/>
    <mergeCell ref="B9:E9"/>
    <mergeCell ref="B34:D34"/>
    <mergeCell ref="J34:K34"/>
    <mergeCell ref="L34:M34"/>
    <mergeCell ref="F29:G29"/>
    <mergeCell ref="H29:I29"/>
    <mergeCell ref="J29:K29"/>
    <mergeCell ref="L29:M29"/>
    <mergeCell ref="F30:G30"/>
    <mergeCell ref="H30:I30"/>
    <mergeCell ref="J30:K30"/>
    <mergeCell ref="L30:M30"/>
    <mergeCell ref="F27:G27"/>
    <mergeCell ref="O34:Q34"/>
    <mergeCell ref="B35:D35"/>
    <mergeCell ref="J35:K35"/>
    <mergeCell ref="L35:M35"/>
    <mergeCell ref="F31:G31"/>
    <mergeCell ref="H31:I31"/>
    <mergeCell ref="J31:K31"/>
    <mergeCell ref="L31:M31"/>
    <mergeCell ref="C33:D33"/>
    <mergeCell ref="G33:J33"/>
    <mergeCell ref="H27:I27"/>
    <mergeCell ref="J27:K27"/>
    <mergeCell ref="L27:M27"/>
    <mergeCell ref="F28:G28"/>
    <mergeCell ref="H28:I28"/>
    <mergeCell ref="J28:K28"/>
    <mergeCell ref="L28:M28"/>
    <mergeCell ref="F25:G25"/>
    <mergeCell ref="H25:I25"/>
    <mergeCell ref="J25:K25"/>
    <mergeCell ref="L25:M25"/>
    <mergeCell ref="F26:G26"/>
    <mergeCell ref="H26:I26"/>
    <mergeCell ref="J26:K26"/>
    <mergeCell ref="L26:M26"/>
    <mergeCell ref="F23:G23"/>
    <mergeCell ref="H23:I23"/>
    <mergeCell ref="J23:K23"/>
    <mergeCell ref="L23:M23"/>
    <mergeCell ref="F24:G24"/>
    <mergeCell ref="H24:I24"/>
    <mergeCell ref="J24:K24"/>
    <mergeCell ref="L24:M24"/>
    <mergeCell ref="F21:G21"/>
    <mergeCell ref="H21:I21"/>
    <mergeCell ref="J21:K21"/>
    <mergeCell ref="L21:M21"/>
    <mergeCell ref="F22:G22"/>
    <mergeCell ref="H22:I22"/>
    <mergeCell ref="J22:K22"/>
    <mergeCell ref="L22:M22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A1:N1"/>
    <mergeCell ref="C2:D2"/>
    <mergeCell ref="B11:E11"/>
    <mergeCell ref="B12:E12"/>
    <mergeCell ref="F12:I12"/>
    <mergeCell ref="J12:M12"/>
    <mergeCell ref="B10:E10"/>
  </mergeCells>
  <pageMargins left="0.7" right="0.7" top="0.75" bottom="0.75" header="0.3" footer="0.3"/>
  <drawing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view="pageBreakPreview" zoomScale="106" zoomScaleNormal="106" zoomScaleSheetLayoutView="106" workbookViewId="0">
      <selection activeCell="B10" sqref="B10:E10"/>
    </sheetView>
  </sheetViews>
  <sheetFormatPr defaultRowHeight="12.75" x14ac:dyDescent="0.2"/>
  <cols>
    <col min="13" max="13" width="10.140625" customWidth="1"/>
  </cols>
  <sheetData>
    <row r="1" spans="1:17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Q1" s="60"/>
    </row>
    <row r="2" spans="1:17" ht="13.5" thickBot="1" x14ac:dyDescent="0.25">
      <c r="A2" s="28"/>
      <c r="B2" s="16" t="s">
        <v>14</v>
      </c>
      <c r="C2" s="116" t="s">
        <v>73</v>
      </c>
      <c r="D2" s="116"/>
      <c r="E2" s="65"/>
      <c r="F2" s="65"/>
      <c r="G2" s="65"/>
      <c r="H2" s="65"/>
      <c r="I2" s="65"/>
      <c r="J2" s="65"/>
      <c r="K2" s="65"/>
      <c r="L2" s="16" t="s">
        <v>30</v>
      </c>
      <c r="M2" s="33" t="s">
        <v>81</v>
      </c>
      <c r="N2" s="28"/>
    </row>
    <row r="3" spans="1:17" ht="13.5" thickBot="1" x14ac:dyDescent="0.25">
      <c r="A3" s="28"/>
      <c r="B3" s="65"/>
      <c r="C3" s="65"/>
      <c r="D3" s="65"/>
      <c r="E3" s="65"/>
      <c r="F3" s="65"/>
      <c r="G3" s="65"/>
      <c r="H3" s="65"/>
      <c r="I3" s="65"/>
      <c r="J3" s="65"/>
      <c r="K3" s="65"/>
      <c r="L3" s="16" t="s">
        <v>31</v>
      </c>
      <c r="M3" s="22" t="s">
        <v>74</v>
      </c>
      <c r="N3" s="28"/>
    </row>
    <row r="4" spans="1:17" ht="13.5" thickBot="1" x14ac:dyDescent="0.25">
      <c r="A4" s="28"/>
      <c r="B4" s="65"/>
      <c r="C4" s="16" t="s">
        <v>15</v>
      </c>
      <c r="D4" s="17" t="s">
        <v>89</v>
      </c>
      <c r="E4" s="65"/>
      <c r="F4" s="65"/>
      <c r="G4" s="65"/>
      <c r="H4" s="19" t="s">
        <v>23</v>
      </c>
      <c r="I4" s="65"/>
      <c r="J4" s="65"/>
      <c r="K4" s="65"/>
      <c r="L4" s="16" t="s">
        <v>32</v>
      </c>
      <c r="M4" s="30">
        <v>41610</v>
      </c>
      <c r="N4" s="28"/>
    </row>
    <row r="5" spans="1:17" ht="13.5" thickBot="1" x14ac:dyDescent="0.25">
      <c r="A5" s="28"/>
      <c r="B5" s="65"/>
      <c r="C5" s="16" t="s">
        <v>16</v>
      </c>
      <c r="D5" s="18" t="s">
        <v>81</v>
      </c>
      <c r="E5" s="65"/>
      <c r="F5" s="65"/>
      <c r="G5" s="65"/>
      <c r="H5" s="16" t="s">
        <v>24</v>
      </c>
      <c r="I5" s="17" t="s">
        <v>22</v>
      </c>
      <c r="J5" s="65"/>
      <c r="K5" s="65"/>
      <c r="L5" s="65"/>
      <c r="M5" s="65"/>
      <c r="N5" s="28"/>
    </row>
    <row r="6" spans="1:17" ht="13.5" thickBot="1" x14ac:dyDescent="0.25">
      <c r="A6" s="28"/>
      <c r="B6" s="65"/>
      <c r="C6" s="16" t="s">
        <v>17</v>
      </c>
      <c r="D6" s="18" t="s">
        <v>95</v>
      </c>
      <c r="E6" s="65"/>
      <c r="F6" s="65"/>
      <c r="G6" s="65"/>
      <c r="H6" s="16" t="s">
        <v>25</v>
      </c>
      <c r="I6" s="22">
        <v>98</v>
      </c>
      <c r="J6" s="65"/>
      <c r="K6" s="65"/>
      <c r="L6" s="65"/>
      <c r="M6" s="65"/>
      <c r="N6" s="28"/>
    </row>
    <row r="7" spans="1:17" ht="15" thickBot="1" x14ac:dyDescent="0.25">
      <c r="A7" s="28"/>
      <c r="B7" s="65"/>
      <c r="C7" s="65"/>
      <c r="D7" s="65"/>
      <c r="E7" s="16"/>
      <c r="F7" s="65"/>
      <c r="G7" s="65"/>
      <c r="H7" s="20" t="s">
        <v>26</v>
      </c>
      <c r="I7" s="23">
        <v>72</v>
      </c>
      <c r="J7" s="65" t="s">
        <v>61</v>
      </c>
      <c r="K7" s="24" t="s">
        <v>57</v>
      </c>
      <c r="L7" s="65"/>
      <c r="M7" s="65"/>
      <c r="N7" s="28"/>
    </row>
    <row r="8" spans="1:17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65" t="s">
        <v>60</v>
      </c>
      <c r="K8" s="65" t="s">
        <v>55</v>
      </c>
      <c r="L8" s="65"/>
      <c r="M8" s="65"/>
      <c r="N8" s="28"/>
    </row>
    <row r="9" spans="1:17" ht="13.5" thickBot="1" x14ac:dyDescent="0.25">
      <c r="A9" s="28"/>
      <c r="B9" s="123" t="s">
        <v>20</v>
      </c>
      <c r="C9" s="123"/>
      <c r="D9" s="123"/>
      <c r="E9" s="123"/>
      <c r="F9" s="32">
        <f>E39-(F10)+(F11)</f>
        <v>25.54</v>
      </c>
      <c r="G9" s="85" t="s">
        <v>59</v>
      </c>
      <c r="H9" s="21" t="s">
        <v>28</v>
      </c>
      <c r="I9" s="22">
        <v>15.212</v>
      </c>
      <c r="J9" s="65" t="s">
        <v>60</v>
      </c>
      <c r="K9" s="24" t="s">
        <v>58</v>
      </c>
      <c r="L9" s="65"/>
      <c r="M9" s="65"/>
      <c r="N9" s="28"/>
    </row>
    <row r="10" spans="1:17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65" t="s">
        <v>39</v>
      </c>
      <c r="K10" s="65" t="s">
        <v>56</v>
      </c>
      <c r="L10" s="65"/>
      <c r="M10" s="65"/>
      <c r="N10" s="28"/>
    </row>
    <row r="11" spans="1:17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H11" s="65"/>
      <c r="I11" s="65"/>
      <c r="J11" s="65"/>
      <c r="K11" s="65"/>
      <c r="L11" s="65"/>
      <c r="M11" s="65"/>
      <c r="N11" s="28"/>
    </row>
    <row r="12" spans="1:17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7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7" x14ac:dyDescent="0.2">
      <c r="A14" s="28"/>
      <c r="B14" s="41" t="s">
        <v>38</v>
      </c>
      <c r="C14" s="64" t="s">
        <v>40</v>
      </c>
      <c r="D14" s="64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7" x14ac:dyDescent="0.2">
      <c r="A15" s="28"/>
      <c r="B15" s="43">
        <v>0.25</v>
      </c>
      <c r="C15" s="34">
        <v>1020.1</v>
      </c>
      <c r="D15" s="34">
        <v>1004</v>
      </c>
      <c r="E15" s="35">
        <v>23.1</v>
      </c>
      <c r="F15" s="137">
        <f t="shared" ref="F15:F28" si="0">(0.000000004089*(E15)^2)-(0.00000041793*E15)+0.000017016</f>
        <v>9.5437482900000011E-6</v>
      </c>
      <c r="G15" s="138"/>
      <c r="H15" s="138">
        <f t="shared" ref="H15:H25" si="1">(1057-(C15+I$10))/3.7483</f>
        <v>9.6310327348398008</v>
      </c>
      <c r="I15" s="139"/>
      <c r="J15" s="140">
        <f>F$8/(F$8-1)*1000/F$9*(C15-D15)/10</f>
        <v>100.11976599567014</v>
      </c>
      <c r="K15" s="141"/>
      <c r="L15" s="142">
        <f>(((30*F15)/(F$8-1))*(H15/B15))^0.5</f>
        <v>8.0549357405284946E-2</v>
      </c>
      <c r="M15" s="143"/>
      <c r="N15" s="28"/>
    </row>
    <row r="16" spans="1:17" x14ac:dyDescent="0.2">
      <c r="A16" s="28"/>
      <c r="B16" s="43">
        <v>0.5</v>
      </c>
      <c r="C16" s="34">
        <v>1019.9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9.6843902569164868</v>
      </c>
      <c r="I16" s="147"/>
      <c r="J16" s="140">
        <f t="shared" ref="J16:J25" si="2">F$8/(F$8-1)*1000/F$9*(C16-D16)/10</f>
        <v>98.876042194481414</v>
      </c>
      <c r="K16" s="148"/>
      <c r="L16" s="143">
        <f t="shared" ref="L16:L25" si="3">(((30*F16)/(F$8-1))*(H16/B16))^0.5</f>
        <v>5.7114554533480001E-2</v>
      </c>
      <c r="M16" s="149"/>
      <c r="N16" s="28"/>
    </row>
    <row r="17" spans="1:14" x14ac:dyDescent="0.2">
      <c r="A17" s="28"/>
      <c r="B17" s="43">
        <v>1</v>
      </c>
      <c r="C17" s="34">
        <v>1019.5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9.7911053010698303</v>
      </c>
      <c r="I17" s="147"/>
      <c r="J17" s="140">
        <f t="shared" si="2"/>
        <v>96.388594592104653</v>
      </c>
      <c r="K17" s="148"/>
      <c r="L17" s="143">
        <f t="shared" si="3"/>
        <v>4.0607992072184761E-2</v>
      </c>
      <c r="M17" s="149"/>
      <c r="N17" s="28"/>
    </row>
    <row r="18" spans="1:14" x14ac:dyDescent="0.2">
      <c r="A18" s="28"/>
      <c r="B18" s="43">
        <v>2</v>
      </c>
      <c r="C18" s="34">
        <v>1019.2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9.87114158418483</v>
      </c>
      <c r="I18" s="139"/>
      <c r="J18" s="140">
        <f>F$8/(F$8-1)*1000/F$9*(C18-D18)/10</f>
        <v>94.523008890322259</v>
      </c>
      <c r="K18" s="141"/>
      <c r="L18" s="142">
        <f>(((30*F18)/(F$8-1))*(H18/B18))^0.5</f>
        <v>2.8831308138041415E-2</v>
      </c>
      <c r="M18" s="143"/>
      <c r="N18" s="28"/>
    </row>
    <row r="19" spans="1:14" x14ac:dyDescent="0.2">
      <c r="A19" s="28"/>
      <c r="B19" s="43">
        <v>4</v>
      </c>
      <c r="C19" s="34">
        <v>1018.8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9.9778566283382037</v>
      </c>
      <c r="I19" s="139"/>
      <c r="J19" s="140">
        <f t="shared" si="2"/>
        <v>92.035561287944816</v>
      </c>
      <c r="K19" s="141"/>
      <c r="L19" s="142">
        <f t="shared" si="3"/>
        <v>2.0496716250762468E-2</v>
      </c>
      <c r="M19" s="143"/>
      <c r="N19" s="28"/>
    </row>
    <row r="20" spans="1:14" x14ac:dyDescent="0.2">
      <c r="A20" s="28"/>
      <c r="B20" s="43">
        <v>8</v>
      </c>
      <c r="C20" s="34">
        <v>1018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10.191286716644891</v>
      </c>
      <c r="I20" s="139"/>
      <c r="J20" s="150">
        <f t="shared" si="2"/>
        <v>87.060666083191308</v>
      </c>
      <c r="K20" s="145"/>
      <c r="L20" s="142">
        <f t="shared" si="3"/>
        <v>1.4647556148417985E-2</v>
      </c>
      <c r="M20" s="143"/>
      <c r="N20" s="28"/>
    </row>
    <row r="21" spans="1:14" x14ac:dyDescent="0.2">
      <c r="A21" s="28"/>
      <c r="B21" s="43">
        <v>16</v>
      </c>
      <c r="C21" s="34">
        <v>1017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10.458074327028266</v>
      </c>
      <c r="I21" s="139"/>
      <c r="J21" s="150">
        <f t="shared" si="2"/>
        <v>80.842047077249077</v>
      </c>
      <c r="K21" s="145"/>
      <c r="L21" s="142">
        <f t="shared" si="3"/>
        <v>1.0492078365538709E-2</v>
      </c>
      <c r="M21" s="143"/>
      <c r="N21" s="28"/>
    </row>
    <row r="22" spans="1:14" x14ac:dyDescent="0.2">
      <c r="A22" s="28"/>
      <c r="B22" s="43">
        <v>32</v>
      </c>
      <c r="C22" s="34">
        <v>1016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10.724861937411639</v>
      </c>
      <c r="I22" s="139"/>
      <c r="J22" s="150">
        <f t="shared" si="2"/>
        <v>74.623428071306833</v>
      </c>
      <c r="K22" s="145"/>
      <c r="L22" s="142">
        <f>(((30*F22)/(F$8-1))*(H22/B22))^0.5</f>
        <v>7.513054182444117E-3</v>
      </c>
      <c r="M22" s="143"/>
      <c r="N22" s="28"/>
    </row>
    <row r="23" spans="1:14" x14ac:dyDescent="0.2">
      <c r="A23" s="28"/>
      <c r="B23" s="43">
        <v>64</v>
      </c>
      <c r="C23" s="34">
        <v>1015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10.991649547795012</v>
      </c>
      <c r="I23" s="139"/>
      <c r="J23" s="150">
        <f t="shared" si="2"/>
        <v>68.404809065364589</v>
      </c>
      <c r="K23" s="145"/>
      <c r="L23" s="142">
        <f t="shared" si="3"/>
        <v>5.3782019338427306E-3</v>
      </c>
      <c r="M23" s="143"/>
      <c r="N23" s="28"/>
    </row>
    <row r="24" spans="1:14" x14ac:dyDescent="0.2">
      <c r="A24" s="28"/>
      <c r="B24" s="43">
        <v>128</v>
      </c>
      <c r="C24" s="34">
        <v>1013.5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11.391830963370074</v>
      </c>
      <c r="I24" s="139"/>
      <c r="J24" s="150">
        <f t="shared" si="2"/>
        <v>59.076880556451236</v>
      </c>
      <c r="K24" s="145"/>
      <c r="L24" s="142">
        <f t="shared" si="3"/>
        <v>3.871572854907837E-3</v>
      </c>
      <c r="M24" s="143"/>
      <c r="N24" s="28"/>
    </row>
    <row r="25" spans="1:14" x14ac:dyDescent="0.2">
      <c r="A25" s="28"/>
      <c r="B25" s="43">
        <v>256</v>
      </c>
      <c r="C25" s="34">
        <v>1012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11.792012378945135</v>
      </c>
      <c r="I25" s="139"/>
      <c r="J25" s="150">
        <f t="shared" si="2"/>
        <v>49.748952047537884</v>
      </c>
      <c r="K25" s="145"/>
      <c r="L25" s="142">
        <f t="shared" si="3"/>
        <v>2.7852849693634218E-3</v>
      </c>
      <c r="M25" s="143"/>
      <c r="N25" s="28"/>
    </row>
    <row r="26" spans="1:14" x14ac:dyDescent="0.2">
      <c r="A26" s="28"/>
      <c r="B26" s="43">
        <v>517</v>
      </c>
      <c r="C26" s="34">
        <v>1011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12.058799989328508</v>
      </c>
      <c r="I26" s="139"/>
      <c r="J26" s="150">
        <f>F$8/(F$8-1)*1000/F$9*(C26-D26)/10</f>
        <v>43.530333041595654</v>
      </c>
      <c r="K26" s="145"/>
      <c r="L26" s="142">
        <f>(((30*F26)/(F$8-1))*(H26/B26))^0.5</f>
        <v>1.9819944286669968E-3</v>
      </c>
      <c r="M26" s="143"/>
      <c r="N26" s="28"/>
    </row>
    <row r="27" spans="1:14" x14ac:dyDescent="0.2">
      <c r="A27" s="28"/>
      <c r="B27" s="43">
        <v>697</v>
      </c>
      <c r="C27" s="34">
        <v>1010.5</v>
      </c>
      <c r="D27" s="34">
        <v>1004</v>
      </c>
      <c r="E27" s="35">
        <v>23.1</v>
      </c>
      <c r="F27" s="137">
        <f t="shared" si="0"/>
        <v>9.5437482900000011E-6</v>
      </c>
      <c r="G27" s="138"/>
      <c r="H27" s="138">
        <f>(1057-(C27+I$10))/3.7483</f>
        <v>12.192193794520195</v>
      </c>
      <c r="I27" s="139"/>
      <c r="J27" s="150">
        <f>F$8/(F$8-1)*1000/F$9*(C27-D27)/10</f>
        <v>40.421023538624539</v>
      </c>
      <c r="K27" s="145"/>
      <c r="L27" s="142">
        <f>(((30*F27)/(F$8-1))*(H27/B27))^0.5</f>
        <v>1.7164066737338102E-3</v>
      </c>
      <c r="M27" s="143"/>
      <c r="N27" s="28"/>
    </row>
    <row r="28" spans="1:14" x14ac:dyDescent="0.2">
      <c r="A28" s="28"/>
      <c r="B28" s="43">
        <v>2897</v>
      </c>
      <c r="C28" s="34">
        <v>1009.1</v>
      </c>
      <c r="D28" s="34">
        <v>1004</v>
      </c>
      <c r="E28" s="35">
        <v>23.1</v>
      </c>
      <c r="F28" s="137">
        <f t="shared" si="0"/>
        <v>9.5437482900000011E-6</v>
      </c>
      <c r="G28" s="138"/>
      <c r="H28" s="138">
        <f>(1057-(C28+I$10))/3.7483</f>
        <v>12.565696449056912</v>
      </c>
      <c r="I28" s="139"/>
      <c r="J28" s="150">
        <f>F$8/(F$8-1)*1000/F$9*(C28-D28)/10</f>
        <v>31.714956930305544</v>
      </c>
      <c r="K28" s="145"/>
      <c r="L28" s="142">
        <f>(((30*F28)/(F$8-1))*(H28/B28))^0.5</f>
        <v>8.547019394963758E-4</v>
      </c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x14ac:dyDescent="0.2">
      <c r="A33" s="28"/>
      <c r="B33" s="36" t="s">
        <v>62</v>
      </c>
      <c r="C33" s="162" t="s">
        <v>63</v>
      </c>
      <c r="D33" s="162"/>
      <c r="E33" s="66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4" x14ac:dyDescent="0.2">
      <c r="A34" s="28"/>
      <c r="B34" s="157" t="s">
        <v>65</v>
      </c>
      <c r="C34" s="157"/>
      <c r="D34" s="158"/>
      <c r="E34" s="38">
        <v>0.6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</row>
    <row r="35" spans="1:14" x14ac:dyDescent="0.2">
      <c r="A35" s="28"/>
      <c r="B35" s="157" t="s">
        <v>67</v>
      </c>
      <c r="C35" s="157"/>
      <c r="D35" s="158"/>
      <c r="E35" s="39">
        <f>100*(E34/(F9+E34))</f>
        <v>2.2953328232593724</v>
      </c>
      <c r="F35" s="28"/>
      <c r="G35" s="28"/>
      <c r="H35" s="28"/>
      <c r="I35" s="28"/>
      <c r="J35" s="159">
        <v>44.6</v>
      </c>
      <c r="K35" s="160"/>
      <c r="L35" s="161">
        <v>2E-3</v>
      </c>
      <c r="M35" s="123"/>
      <c r="N35" s="28"/>
    </row>
    <row r="36" spans="1:14" x14ac:dyDescent="0.2">
      <c r="A36" s="28"/>
      <c r="B36" s="157" t="s">
        <v>68</v>
      </c>
      <c r="C36" s="165"/>
      <c r="D36" s="165"/>
      <c r="E36" s="39">
        <f>100-E35</f>
        <v>97.704667176740628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3.5" thickBot="1" x14ac:dyDescent="0.25">
      <c r="A38" s="28"/>
      <c r="B38" s="65"/>
      <c r="C38" s="16" t="s">
        <v>52</v>
      </c>
      <c r="D38" s="65" t="s">
        <v>117</v>
      </c>
      <c r="E38" s="65"/>
      <c r="F38" s="65"/>
      <c r="G38" s="65"/>
      <c r="H38" s="65"/>
      <c r="I38" s="65"/>
      <c r="J38" s="65"/>
      <c r="K38" s="65"/>
      <c r="L38" s="65"/>
      <c r="M38" s="65"/>
      <c r="N38" s="28"/>
    </row>
    <row r="39" spans="1:14" ht="13.5" thickTop="1" x14ac:dyDescent="0.2">
      <c r="A39" s="28"/>
      <c r="B39" s="65"/>
      <c r="C39" s="65"/>
      <c r="D39" s="24" t="s">
        <v>172</v>
      </c>
      <c r="E39" s="65">
        <v>29.79</v>
      </c>
      <c r="F39" s="24" t="s">
        <v>59</v>
      </c>
      <c r="G39" s="65"/>
      <c r="H39" s="65"/>
      <c r="I39" s="65"/>
      <c r="J39" s="65"/>
      <c r="K39" s="154" t="s">
        <v>183</v>
      </c>
      <c r="L39" s="155"/>
      <c r="M39" s="156"/>
      <c r="N39" s="28"/>
    </row>
    <row r="40" spans="1:14" x14ac:dyDescent="0.2">
      <c r="A40" s="28"/>
      <c r="B40" s="65"/>
      <c r="C40" s="65"/>
      <c r="D40" s="65"/>
      <c r="E40" s="65"/>
      <c r="F40" s="65"/>
      <c r="G40" s="65"/>
      <c r="H40" s="65"/>
      <c r="I40" s="65"/>
      <c r="J40" s="65"/>
      <c r="K40" s="107" t="s">
        <v>184</v>
      </c>
      <c r="L40" s="108" t="s">
        <v>185</v>
      </c>
      <c r="M40" s="109" t="s">
        <v>186</v>
      </c>
      <c r="N40" s="28"/>
    </row>
    <row r="41" spans="1:14" ht="13.5" thickBot="1" x14ac:dyDescent="0.25">
      <c r="A41" s="28"/>
      <c r="B41" s="65"/>
      <c r="C41" s="65"/>
      <c r="D41" s="65"/>
      <c r="E41" s="65"/>
      <c r="F41" s="65"/>
      <c r="G41" s="65"/>
      <c r="H41" s="65"/>
      <c r="I41" s="65"/>
      <c r="J41" s="65"/>
      <c r="K41" s="104">
        <f>E35</f>
        <v>2.2953328232593724</v>
      </c>
      <c r="L41" s="105">
        <f>100-(K41+M41)</f>
        <v>54.128385615914311</v>
      </c>
      <c r="M41" s="106">
        <f>J35*(E36/100)</f>
        <v>43.576281560826317</v>
      </c>
      <c r="N41" s="28"/>
    </row>
    <row r="42" spans="1:14" ht="13.5" thickTop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5"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B8:E8"/>
    <mergeCell ref="B9:E9"/>
    <mergeCell ref="B10:E10"/>
    <mergeCell ref="B11:E11"/>
    <mergeCell ref="K39:M39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pageSetup scale="90" orientation="landscape" r:id="rId1"/>
  <rowBreaks count="1" manualBreakCount="1">
    <brk id="42" max="16383" man="1"/>
  </row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6" sqref="M16"/>
    </sheetView>
  </sheetViews>
  <sheetFormatPr defaultRowHeight="12.75" x14ac:dyDescent="0.2"/>
  <sheetData>
    <row r="1" spans="1:1" x14ac:dyDescent="0.2">
      <c r="A1" s="24" t="s">
        <v>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7"/>
  <sheetViews>
    <sheetView zoomScale="95" zoomScaleNormal="95" workbookViewId="0">
      <selection activeCell="B10" sqref="B10:E10"/>
    </sheetView>
  </sheetViews>
  <sheetFormatPr defaultRowHeight="12.75" x14ac:dyDescent="0.2"/>
  <cols>
    <col min="13" max="13" width="10.140625" bestFit="1" customWidth="1"/>
  </cols>
  <sheetData>
    <row r="1" spans="1:27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58"/>
      <c r="P1" s="58"/>
      <c r="Q1" s="111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13.5" thickBot="1" x14ac:dyDescent="0.25">
      <c r="A2" s="28"/>
      <c r="B2" s="16" t="s">
        <v>14</v>
      </c>
      <c r="C2" s="116" t="s">
        <v>75</v>
      </c>
      <c r="D2" s="116"/>
      <c r="E2" s="58"/>
      <c r="F2" s="58"/>
      <c r="G2" s="58"/>
      <c r="H2" s="58"/>
      <c r="I2" s="58"/>
      <c r="J2" s="58"/>
      <c r="K2" s="58"/>
      <c r="L2" s="16" t="s">
        <v>30</v>
      </c>
      <c r="M2" s="33" t="s">
        <v>76</v>
      </c>
      <c r="N2" s="2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ht="13.5" thickBot="1" x14ac:dyDescent="0.25">
      <c r="A3" s="28"/>
      <c r="B3" s="58"/>
      <c r="C3" s="58"/>
      <c r="D3" s="58"/>
      <c r="E3" s="58"/>
      <c r="F3" s="58"/>
      <c r="G3" s="58"/>
      <c r="H3" s="58"/>
      <c r="I3" s="58"/>
      <c r="J3" s="58"/>
      <c r="K3" s="58"/>
      <c r="L3" s="16" t="s">
        <v>31</v>
      </c>
      <c r="M3" s="22" t="s">
        <v>74</v>
      </c>
      <c r="N3" s="2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ht="13.5" thickBot="1" x14ac:dyDescent="0.25">
      <c r="A4" s="28"/>
      <c r="B4" s="58"/>
      <c r="C4" s="16" t="s">
        <v>15</v>
      </c>
      <c r="D4" s="17" t="s">
        <v>89</v>
      </c>
      <c r="E4" s="58"/>
      <c r="F4" s="58"/>
      <c r="G4" s="58"/>
      <c r="H4" s="19" t="s">
        <v>23</v>
      </c>
      <c r="I4" s="58"/>
      <c r="J4" s="58"/>
      <c r="K4" s="58"/>
      <c r="L4" s="16" t="s">
        <v>32</v>
      </c>
      <c r="M4" s="30">
        <v>41596</v>
      </c>
      <c r="N4" s="2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ht="13.5" thickBot="1" x14ac:dyDescent="0.25">
      <c r="A5" s="28"/>
      <c r="B5" s="58"/>
      <c r="C5" s="16" t="s">
        <v>16</v>
      </c>
      <c r="D5" s="18" t="s">
        <v>96</v>
      </c>
      <c r="E5" s="58"/>
      <c r="F5" s="58"/>
      <c r="G5" s="58"/>
      <c r="H5" s="16" t="s">
        <v>24</v>
      </c>
      <c r="I5" s="17" t="s">
        <v>22</v>
      </c>
      <c r="J5" s="58"/>
      <c r="K5" s="58"/>
      <c r="L5" s="58"/>
      <c r="M5" s="58"/>
      <c r="N5" s="2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ht="13.5" thickBot="1" x14ac:dyDescent="0.25">
      <c r="A6" s="28"/>
      <c r="B6" s="58"/>
      <c r="C6" s="16" t="s">
        <v>17</v>
      </c>
      <c r="D6" s="18" t="s">
        <v>243</v>
      </c>
      <c r="E6" s="58"/>
      <c r="F6" s="58"/>
      <c r="G6" s="58"/>
      <c r="H6" s="16" t="s">
        <v>25</v>
      </c>
      <c r="I6" s="22">
        <v>98</v>
      </c>
      <c r="J6" s="58"/>
      <c r="K6" s="58"/>
      <c r="L6" s="58"/>
      <c r="M6" s="58"/>
      <c r="N6" s="2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ht="15" thickBot="1" x14ac:dyDescent="0.25">
      <c r="A7" s="28"/>
      <c r="B7" s="58"/>
      <c r="C7" s="58"/>
      <c r="D7" s="58"/>
      <c r="E7" s="16"/>
      <c r="F7" s="58"/>
      <c r="G7" s="58"/>
      <c r="H7" s="20" t="s">
        <v>26</v>
      </c>
      <c r="I7" s="23">
        <v>72</v>
      </c>
      <c r="J7" s="58" t="s">
        <v>61</v>
      </c>
      <c r="K7" s="24" t="s">
        <v>57</v>
      </c>
      <c r="L7" s="58"/>
      <c r="M7" s="58"/>
      <c r="N7" s="2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58" t="s">
        <v>60</v>
      </c>
      <c r="K8" s="58" t="s">
        <v>55</v>
      </c>
      <c r="L8" s="58"/>
      <c r="M8" s="58"/>
      <c r="N8" s="2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ht="13.5" thickBot="1" x14ac:dyDescent="0.25">
      <c r="A9" s="28"/>
      <c r="B9" s="123" t="s">
        <v>20</v>
      </c>
      <c r="C9" s="123"/>
      <c r="D9" s="123"/>
      <c r="E9" s="123"/>
      <c r="F9" s="32">
        <f>E39-(F10)+(F11)</f>
        <v>28.880000000000003</v>
      </c>
      <c r="G9" s="85" t="s">
        <v>59</v>
      </c>
      <c r="H9" s="21" t="s">
        <v>28</v>
      </c>
      <c r="I9" s="22">
        <v>15.212</v>
      </c>
      <c r="J9" s="58" t="s">
        <v>60</v>
      </c>
      <c r="K9" s="24" t="s">
        <v>58</v>
      </c>
      <c r="L9" s="58"/>
      <c r="M9" s="58"/>
      <c r="N9" s="2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58" t="s">
        <v>39</v>
      </c>
      <c r="K10" s="58" t="s">
        <v>56</v>
      </c>
      <c r="L10" s="58"/>
      <c r="M10" s="58"/>
      <c r="N10" s="2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H11" s="58"/>
      <c r="I11" s="58"/>
      <c r="J11" s="58"/>
      <c r="K11" s="58"/>
      <c r="L11" s="58"/>
      <c r="M11" s="58"/>
      <c r="N11" s="2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x14ac:dyDescent="0.2">
      <c r="A14" s="28"/>
      <c r="B14" s="41" t="s">
        <v>38</v>
      </c>
      <c r="C14" s="57" t="s">
        <v>40</v>
      </c>
      <c r="D14" s="57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x14ac:dyDescent="0.2">
      <c r="A15" s="28"/>
      <c r="B15" s="43">
        <v>0.25</v>
      </c>
      <c r="C15" s="34">
        <v>1022.1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9.0974575140730529</v>
      </c>
      <c r="I15" s="139"/>
      <c r="J15" s="140">
        <f>F$8/(F$8-1)*1000/F$9*(C15-D15)/10</f>
        <v>99.539677366791722</v>
      </c>
      <c r="K15" s="141"/>
      <c r="L15" s="142">
        <f>(((30*F15)/(F$8-1))*(H15/B15))^0.5</f>
        <v>7.8286282139915925E-2</v>
      </c>
      <c r="M15" s="143"/>
      <c r="N15" s="2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x14ac:dyDescent="0.2">
      <c r="A16" s="28"/>
      <c r="B16" s="43">
        <v>0.5</v>
      </c>
      <c r="C16" s="34">
        <v>1021.8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9.1774937971880828</v>
      </c>
      <c r="I16" s="147"/>
      <c r="J16" s="140">
        <f t="shared" ref="J16:J25" si="2">F$8/(F$8-1)*1000/F$9*(C16-D16)/10</f>
        <v>97.889848460159428</v>
      </c>
      <c r="K16" s="148"/>
      <c r="L16" s="143">
        <f t="shared" ref="L16:L25" si="3">(((30*F16)/(F$8-1))*(H16/B16))^0.5</f>
        <v>5.5599732563914386E-2</v>
      </c>
      <c r="M16" s="149"/>
      <c r="N16" s="2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x14ac:dyDescent="0.2">
      <c r="A17" s="28"/>
      <c r="B17" s="43">
        <v>1</v>
      </c>
      <c r="C17" s="34">
        <v>1021.25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9.3242269828989262</v>
      </c>
      <c r="I17" s="147"/>
      <c r="J17" s="140">
        <f t="shared" si="2"/>
        <v>94.865162131334529</v>
      </c>
      <c r="K17" s="148"/>
      <c r="L17" s="143">
        <f t="shared" si="3"/>
        <v>3.9627992629307801E-2</v>
      </c>
      <c r="M17" s="149"/>
      <c r="N17" s="2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x14ac:dyDescent="0.2">
      <c r="A18" s="28"/>
      <c r="B18" s="43">
        <v>2</v>
      </c>
      <c r="C18" s="34">
        <v>1021.1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9.364245124456426</v>
      </c>
      <c r="I18" s="139"/>
      <c r="J18" s="140">
        <f>F$8/(F$8-1)*1000/F$9*(C18-D18)/10</f>
        <v>94.040247678018687</v>
      </c>
      <c r="K18" s="141"/>
      <c r="L18" s="142">
        <f>(((30*F18)/(F$8-1))*(H18/B18))^0.5</f>
        <v>2.8081289310783582E-2</v>
      </c>
      <c r="M18" s="143"/>
      <c r="N18" s="2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x14ac:dyDescent="0.2">
      <c r="A19" s="28"/>
      <c r="B19" s="43">
        <v>4</v>
      </c>
      <c r="C19" s="34">
        <v>1020.7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9.4709601686097695</v>
      </c>
      <c r="I19" s="139"/>
      <c r="J19" s="140">
        <f t="shared" si="2"/>
        <v>91.840475802509616</v>
      </c>
      <c r="K19" s="141"/>
      <c r="L19" s="142">
        <f t="shared" si="3"/>
        <v>1.9969291856920878E-2</v>
      </c>
      <c r="M19" s="143"/>
      <c r="N19" s="2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x14ac:dyDescent="0.2">
      <c r="A20" s="28"/>
      <c r="B20" s="43">
        <v>8</v>
      </c>
      <c r="C20" s="34">
        <v>1020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9.6577114958781429</v>
      </c>
      <c r="I20" s="139"/>
      <c r="J20" s="150">
        <f t="shared" si="2"/>
        <v>87.99087502036825</v>
      </c>
      <c r="K20" s="145"/>
      <c r="L20" s="142">
        <f t="shared" si="3"/>
        <v>1.4258957523211536E-2</v>
      </c>
      <c r="M20" s="143"/>
      <c r="N20" s="2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x14ac:dyDescent="0.2">
      <c r="A21" s="28"/>
      <c r="B21" s="43">
        <v>16</v>
      </c>
      <c r="C21" s="34">
        <v>1019.2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9.87114158418483</v>
      </c>
      <c r="I21" s="139"/>
      <c r="J21" s="150">
        <f t="shared" si="2"/>
        <v>83.591331269350093</v>
      </c>
      <c r="K21" s="145"/>
      <c r="L21" s="142">
        <f t="shared" si="3"/>
        <v>1.0193406747443989E-2</v>
      </c>
      <c r="M21" s="143"/>
      <c r="N21" s="2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x14ac:dyDescent="0.2">
      <c r="A22" s="28"/>
      <c r="B22" s="43">
        <v>32</v>
      </c>
      <c r="C22" s="34">
        <v>1017.9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10.217965477683235</v>
      </c>
      <c r="I22" s="139"/>
      <c r="J22" s="150">
        <f t="shared" si="2"/>
        <v>76.442072673944793</v>
      </c>
      <c r="K22" s="145"/>
      <c r="L22" s="142">
        <f>(((30*F22)/(F$8-1))*(H22/B22))^0.5</f>
        <v>7.3333579057392427E-3</v>
      </c>
      <c r="M22" s="143"/>
      <c r="N22" s="2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x14ac:dyDescent="0.2">
      <c r="A23" s="28"/>
      <c r="B23" s="43">
        <v>64</v>
      </c>
      <c r="C23" s="34">
        <v>1016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10.724861937411639</v>
      </c>
      <c r="I23" s="139"/>
      <c r="J23" s="150">
        <f t="shared" si="2"/>
        <v>65.993156265276184</v>
      </c>
      <c r="K23" s="145"/>
      <c r="L23" s="142">
        <f t="shared" si="3"/>
        <v>5.3125315598281878E-3</v>
      </c>
      <c r="M23" s="143"/>
      <c r="N23" s="2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x14ac:dyDescent="0.2">
      <c r="A24" s="28"/>
      <c r="B24" s="43">
        <v>128</v>
      </c>
      <c r="C24" s="34">
        <v>1014.5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11.125043352986699</v>
      </c>
      <c r="I24" s="139"/>
      <c r="J24" s="150">
        <f t="shared" si="2"/>
        <v>57.744011732116668</v>
      </c>
      <c r="K24" s="145"/>
      <c r="L24" s="142">
        <f t="shared" si="3"/>
        <v>3.825969698958636E-3</v>
      </c>
      <c r="M24" s="143"/>
      <c r="N24" s="2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x14ac:dyDescent="0.2">
      <c r="A25" s="28"/>
      <c r="B25" s="43">
        <v>266</v>
      </c>
      <c r="C25" s="34">
        <v>1013.2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11.471867246485074</v>
      </c>
      <c r="I25" s="139"/>
      <c r="J25" s="150">
        <f t="shared" si="2"/>
        <v>50.594753136711994</v>
      </c>
      <c r="K25" s="145"/>
      <c r="L25" s="142">
        <f t="shared" si="3"/>
        <v>2.6950814383867217E-3</v>
      </c>
      <c r="M25" s="143"/>
      <c r="N25" s="2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x14ac:dyDescent="0.2">
      <c r="A26" s="28"/>
      <c r="B26" s="43">
        <v>1400</v>
      </c>
      <c r="C26" s="34">
        <v>1010.2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12.272230077635195</v>
      </c>
      <c r="I26" s="139"/>
      <c r="J26" s="150">
        <f>F$8/(F$8-1)*1000/F$9*(C26-D26)/10</f>
        <v>34.096464070392948</v>
      </c>
      <c r="K26" s="145"/>
      <c r="L26" s="142">
        <f>(((30*F26)/(F$8-1))*(H26/B26))^0.5</f>
        <v>1.2150478505875589E-3</v>
      </c>
      <c r="M26" s="143"/>
      <c r="N26" s="2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x14ac:dyDescent="0.2">
      <c r="A27" s="28"/>
      <c r="B27" s="43"/>
      <c r="C27" s="34"/>
      <c r="D27" s="34"/>
      <c r="E27" s="35"/>
      <c r="F27" s="137"/>
      <c r="G27" s="138"/>
      <c r="H27" s="138"/>
      <c r="I27" s="139"/>
      <c r="J27" s="150"/>
      <c r="K27" s="145"/>
      <c r="L27" s="142"/>
      <c r="M27" s="143"/>
      <c r="N27" s="2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ht="13.5" thickBot="1" x14ac:dyDescent="0.25">
      <c r="A33" s="28"/>
      <c r="B33" s="36" t="s">
        <v>62</v>
      </c>
      <c r="C33" s="162" t="s">
        <v>63</v>
      </c>
      <c r="D33" s="162"/>
      <c r="E33" s="59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ht="13.5" thickTop="1" x14ac:dyDescent="0.2">
      <c r="A34" s="28"/>
      <c r="B34" s="157" t="s">
        <v>65</v>
      </c>
      <c r="C34" s="157"/>
      <c r="D34" s="158"/>
      <c r="E34" s="38">
        <v>0.3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x14ac:dyDescent="0.2">
      <c r="A35" s="28"/>
      <c r="B35" s="157" t="s">
        <v>67</v>
      </c>
      <c r="C35" s="157"/>
      <c r="D35" s="158"/>
      <c r="E35" s="39">
        <f>100*(E34/(F9+E34))</f>
        <v>1.0281014393420149</v>
      </c>
      <c r="F35" s="28"/>
      <c r="G35" s="28"/>
      <c r="H35" s="28"/>
      <c r="I35" s="28"/>
      <c r="J35" s="159">
        <v>44.3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ht="13.5" thickBot="1" x14ac:dyDescent="0.25">
      <c r="A36" s="28"/>
      <c r="B36" s="157" t="s">
        <v>68</v>
      </c>
      <c r="C36" s="165"/>
      <c r="D36" s="165"/>
      <c r="E36" s="39">
        <f>100-E35</f>
        <v>98.971898560657991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1.0281014393420149</v>
      </c>
      <c r="P36" s="105">
        <f>100-(O36+Q36)</f>
        <v>55.127347498286497</v>
      </c>
      <c r="Q36" s="106">
        <f>J35*(E36/100)</f>
        <v>43.844551062371487</v>
      </c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x14ac:dyDescent="0.2">
      <c r="A38" s="28"/>
      <c r="B38" s="58"/>
      <c r="C38" s="16" t="s">
        <v>52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2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x14ac:dyDescent="0.2">
      <c r="A39" s="28"/>
      <c r="B39" s="58"/>
      <c r="C39" s="58"/>
      <c r="D39" s="24" t="s">
        <v>169</v>
      </c>
      <c r="E39" s="58">
        <v>33.130000000000003</v>
      </c>
      <c r="F39" s="58"/>
      <c r="G39" s="58"/>
      <c r="H39" s="58"/>
      <c r="I39" s="58"/>
      <c r="J39" s="58"/>
      <c r="K39" s="58"/>
      <c r="L39" s="58"/>
      <c r="M39" s="58"/>
      <c r="N39" s="28"/>
      <c r="O39" s="60" t="s">
        <v>4</v>
      </c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x14ac:dyDescent="0.2">
      <c r="A40" s="2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28"/>
      <c r="O40" s="60"/>
    </row>
    <row r="41" spans="1:27" x14ac:dyDescent="0.2">
      <c r="A41" s="2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28"/>
      <c r="O41" s="60"/>
    </row>
    <row r="42" spans="1:2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60"/>
    </row>
    <row r="43" spans="1:2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60"/>
    </row>
    <row r="44" spans="1:2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60"/>
    </row>
    <row r="45" spans="1:2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60"/>
    </row>
    <row r="46" spans="1:2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60"/>
    </row>
    <row r="47" spans="1:2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60"/>
    </row>
  </sheetData>
  <mergeCells count="95"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B8:E8"/>
    <mergeCell ref="B9:E9"/>
    <mergeCell ref="B10:E10"/>
    <mergeCell ref="B11:E11"/>
    <mergeCell ref="O34:Q34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zoomScale="106" zoomScaleNormal="106" workbookViewId="0">
      <selection activeCell="B10" sqref="B10:E10"/>
    </sheetView>
  </sheetViews>
  <sheetFormatPr defaultRowHeight="12.75" x14ac:dyDescent="0.2"/>
  <cols>
    <col min="13" max="13" width="10.140625" bestFit="1" customWidth="1"/>
  </cols>
  <sheetData>
    <row r="1" spans="1:18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8" ht="13.5" thickBot="1" x14ac:dyDescent="0.25">
      <c r="A2" s="28"/>
      <c r="B2" s="16" t="s">
        <v>14</v>
      </c>
      <c r="C2" s="116" t="s">
        <v>73</v>
      </c>
      <c r="D2" s="116"/>
      <c r="E2" s="65"/>
      <c r="F2" s="65"/>
      <c r="G2" s="65"/>
      <c r="H2" s="65"/>
      <c r="I2" s="65"/>
      <c r="J2" s="65"/>
      <c r="K2" s="65"/>
      <c r="L2" s="16" t="s">
        <v>30</v>
      </c>
      <c r="M2" s="33" t="s">
        <v>82</v>
      </c>
      <c r="N2" s="28"/>
      <c r="R2" s="111"/>
    </row>
    <row r="3" spans="1:18" ht="13.5" thickBot="1" x14ac:dyDescent="0.25">
      <c r="A3" s="28"/>
      <c r="B3" s="65"/>
      <c r="C3" s="65"/>
      <c r="D3" s="65"/>
      <c r="E3" s="65"/>
      <c r="F3" s="65"/>
      <c r="G3" s="65"/>
      <c r="H3" s="65"/>
      <c r="I3" s="65"/>
      <c r="J3" s="65"/>
      <c r="K3" s="65"/>
      <c r="L3" s="16" t="s">
        <v>31</v>
      </c>
      <c r="M3" s="22" t="s">
        <v>74</v>
      </c>
      <c r="N3" s="28"/>
    </row>
    <row r="4" spans="1:18" ht="13.5" thickBot="1" x14ac:dyDescent="0.25">
      <c r="A4" s="28"/>
      <c r="B4" s="65"/>
      <c r="C4" s="16" t="s">
        <v>15</v>
      </c>
      <c r="D4" s="17" t="s">
        <v>89</v>
      </c>
      <c r="E4" s="65"/>
      <c r="F4" s="65"/>
      <c r="G4" s="65"/>
      <c r="H4" s="19" t="s">
        <v>23</v>
      </c>
      <c r="I4" s="65"/>
      <c r="J4" s="65"/>
      <c r="K4" s="65"/>
      <c r="L4" s="16" t="s">
        <v>32</v>
      </c>
      <c r="M4" s="30">
        <v>41605</v>
      </c>
      <c r="N4" s="28"/>
    </row>
    <row r="5" spans="1:18" ht="13.5" thickBot="1" x14ac:dyDescent="0.25">
      <c r="A5" s="28"/>
      <c r="B5" s="65"/>
      <c r="C5" s="16" t="s">
        <v>16</v>
      </c>
      <c r="D5" s="18" t="s">
        <v>97</v>
      </c>
      <c r="E5" s="65"/>
      <c r="F5" s="65"/>
      <c r="G5" s="65"/>
      <c r="H5" s="16" t="s">
        <v>24</v>
      </c>
      <c r="I5" s="17" t="s">
        <v>22</v>
      </c>
      <c r="J5" s="65"/>
      <c r="K5" s="65"/>
      <c r="L5" s="65"/>
      <c r="M5" s="65"/>
      <c r="N5" s="28"/>
    </row>
    <row r="6" spans="1:18" ht="13.5" thickBot="1" x14ac:dyDescent="0.25">
      <c r="A6" s="28"/>
      <c r="B6" s="65"/>
      <c r="C6" s="16" t="s">
        <v>17</v>
      </c>
      <c r="D6" s="18" t="s">
        <v>98</v>
      </c>
      <c r="E6" s="65"/>
      <c r="F6" s="65"/>
      <c r="G6" s="65"/>
      <c r="H6" s="16" t="s">
        <v>25</v>
      </c>
      <c r="I6" s="22">
        <v>98</v>
      </c>
      <c r="J6" s="65"/>
      <c r="K6" s="65"/>
      <c r="L6" s="65"/>
      <c r="M6" s="65"/>
      <c r="N6" s="28"/>
    </row>
    <row r="7" spans="1:18" ht="15" thickBot="1" x14ac:dyDescent="0.25">
      <c r="A7" s="28"/>
      <c r="B7" s="65"/>
      <c r="C7" s="65"/>
      <c r="D7" s="65"/>
      <c r="E7" s="16"/>
      <c r="F7" s="65"/>
      <c r="G7" s="65"/>
      <c r="H7" s="20" t="s">
        <v>26</v>
      </c>
      <c r="I7" s="23">
        <v>72</v>
      </c>
      <c r="J7" s="65" t="s">
        <v>61</v>
      </c>
      <c r="K7" s="24" t="s">
        <v>57</v>
      </c>
      <c r="L7" s="65"/>
      <c r="M7" s="65"/>
      <c r="N7" s="28"/>
    </row>
    <row r="8" spans="1:18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65"/>
      <c r="H8" s="21" t="s">
        <v>27</v>
      </c>
      <c r="I8" s="22">
        <v>5.9119999999999999</v>
      </c>
      <c r="J8" s="65" t="s">
        <v>60</v>
      </c>
      <c r="K8" s="65" t="s">
        <v>55</v>
      </c>
      <c r="L8" s="65"/>
      <c r="M8" s="65"/>
      <c r="N8" s="28"/>
    </row>
    <row r="9" spans="1:18" ht="13.5" thickBot="1" x14ac:dyDescent="0.25">
      <c r="A9" s="28"/>
      <c r="B9" s="123" t="s">
        <v>20</v>
      </c>
      <c r="C9" s="123"/>
      <c r="D9" s="123"/>
      <c r="E9" s="123"/>
      <c r="F9" s="32">
        <f>E39-F10+F11</f>
        <v>20.239999999999998</v>
      </c>
      <c r="G9" s="65" t="s">
        <v>59</v>
      </c>
      <c r="H9" s="21" t="s">
        <v>28</v>
      </c>
      <c r="I9" s="22">
        <v>15.212</v>
      </c>
      <c r="J9" s="65" t="s">
        <v>60</v>
      </c>
      <c r="K9" s="24" t="s">
        <v>58</v>
      </c>
      <c r="L9" s="65"/>
      <c r="M9" s="65"/>
      <c r="N9" s="28"/>
    </row>
    <row r="10" spans="1:18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65" t="s">
        <v>59</v>
      </c>
      <c r="H10" s="20" t="s">
        <v>29</v>
      </c>
      <c r="I10" s="22">
        <v>0.8</v>
      </c>
      <c r="J10" s="65" t="s">
        <v>39</v>
      </c>
      <c r="K10" s="65" t="s">
        <v>56</v>
      </c>
      <c r="L10" s="65"/>
      <c r="M10" s="65"/>
      <c r="N10" s="28"/>
    </row>
    <row r="11" spans="1:18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H11" s="65"/>
      <c r="I11" s="65"/>
      <c r="J11" s="65"/>
      <c r="K11" s="65"/>
      <c r="L11" s="65"/>
      <c r="M11" s="65"/>
      <c r="N11" s="28"/>
    </row>
    <row r="12" spans="1:18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8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8" x14ac:dyDescent="0.2">
      <c r="A14" s="28"/>
      <c r="B14" s="41" t="s">
        <v>38</v>
      </c>
      <c r="C14" s="64" t="s">
        <v>40</v>
      </c>
      <c r="D14" s="64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8" x14ac:dyDescent="0.2">
      <c r="A15" s="28"/>
      <c r="B15" s="43">
        <v>0.25</v>
      </c>
      <c r="C15" s="34">
        <v>1016.6</v>
      </c>
      <c r="D15" s="34">
        <v>1004</v>
      </c>
      <c r="E15" s="35">
        <v>23.1</v>
      </c>
      <c r="F15" s="137">
        <f t="shared" ref="F15:F27" si="0">(0.000000004089*(E15)^2)-(0.00000041793*E15)+0.000017016</f>
        <v>9.5437482900000011E-6</v>
      </c>
      <c r="G15" s="138"/>
      <c r="H15" s="138">
        <f t="shared" ref="H15:H25" si="1">(1057-(C15+I$10))/3.7483</f>
        <v>10.564789371181609</v>
      </c>
      <c r="I15" s="139"/>
      <c r="J15" s="140">
        <f>F$8/(F$8-1)*1000/F$9*(C15-D15)/10</f>
        <v>98.87235526621734</v>
      </c>
      <c r="K15" s="141"/>
      <c r="L15" s="142">
        <f>(((30*F15)/(F$8-1))*(H15/B15))^0.5</f>
        <v>8.4363788089757474E-2</v>
      </c>
      <c r="M15" s="143"/>
      <c r="N15" s="28"/>
    </row>
    <row r="16" spans="1:18" x14ac:dyDescent="0.2">
      <c r="A16" s="28"/>
      <c r="B16" s="43">
        <v>0.5</v>
      </c>
      <c r="C16" s="34">
        <v>1016.1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10.698183176373295</v>
      </c>
      <c r="I16" s="147"/>
      <c r="J16" s="140">
        <f t="shared" ref="J16:J25" si="2">F$8/(F$8-1)*1000/F$9*(C16-D16)/10</f>
        <v>94.948849104859519</v>
      </c>
      <c r="K16" s="148"/>
      <c r="L16" s="143">
        <f t="shared" ref="L16:L25" si="3">(((30*F16)/(F$8-1))*(H16/B16))^0.5</f>
        <v>6.0029630153083394E-2</v>
      </c>
      <c r="M16" s="149"/>
      <c r="N16" s="28"/>
    </row>
    <row r="17" spans="1:17" x14ac:dyDescent="0.2">
      <c r="A17" s="28"/>
      <c r="B17" s="43">
        <v>1</v>
      </c>
      <c r="C17" s="34">
        <v>1015.6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10.831576981564982</v>
      </c>
      <c r="I17" s="147"/>
      <c r="J17" s="140">
        <f t="shared" si="2"/>
        <v>91.025342943501684</v>
      </c>
      <c r="K17" s="148"/>
      <c r="L17" s="143">
        <f t="shared" si="3"/>
        <v>4.2711173141258989E-2</v>
      </c>
      <c r="M17" s="149"/>
      <c r="N17" s="28"/>
    </row>
    <row r="18" spans="1:17" x14ac:dyDescent="0.2">
      <c r="A18" s="28"/>
      <c r="B18" s="43">
        <v>2</v>
      </c>
      <c r="C18" s="34">
        <v>1015.5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10.858255742603326</v>
      </c>
      <c r="I18" s="139"/>
      <c r="J18" s="140">
        <f>F$8/(F$8-1)*1000/F$9*(C18-D18)/10</f>
        <v>90.240641711229955</v>
      </c>
      <c r="K18" s="141"/>
      <c r="L18" s="142">
        <f>(((30*F18)/(F$8-1))*(H18/B18))^0.5</f>
        <v>3.0238531079497949E-2</v>
      </c>
      <c r="M18" s="143"/>
      <c r="N18" s="28"/>
    </row>
    <row r="19" spans="1:17" x14ac:dyDescent="0.2">
      <c r="A19" s="28"/>
      <c r="B19" s="43">
        <v>4</v>
      </c>
      <c r="C19" s="34">
        <v>1015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10.991649547795012</v>
      </c>
      <c r="I19" s="139"/>
      <c r="J19" s="140">
        <f t="shared" si="2"/>
        <v>86.31713554987212</v>
      </c>
      <c r="K19" s="141"/>
      <c r="L19" s="142">
        <f t="shared" si="3"/>
        <v>2.1512807735370922E-2</v>
      </c>
      <c r="M19" s="143"/>
      <c r="N19" s="28"/>
    </row>
    <row r="20" spans="1:17" x14ac:dyDescent="0.2">
      <c r="A20" s="28"/>
      <c r="B20" s="43">
        <v>8</v>
      </c>
      <c r="C20" s="34">
        <v>1014.9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11.018328308833356</v>
      </c>
      <c r="I20" s="139"/>
      <c r="J20" s="150">
        <f t="shared" si="2"/>
        <v>85.532434317600377</v>
      </c>
      <c r="K20" s="145"/>
      <c r="L20" s="142">
        <f t="shared" si="3"/>
        <v>1.5230302029281394E-2</v>
      </c>
      <c r="M20" s="143"/>
      <c r="N20" s="28"/>
    </row>
    <row r="21" spans="1:17" x14ac:dyDescent="0.2">
      <c r="A21" s="28"/>
      <c r="B21" s="43">
        <v>16</v>
      </c>
      <c r="C21" s="34">
        <v>1014.5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11.125043352986699</v>
      </c>
      <c r="I21" s="139"/>
      <c r="J21" s="150">
        <f t="shared" si="2"/>
        <v>82.393629388514299</v>
      </c>
      <c r="K21" s="145"/>
      <c r="L21" s="142">
        <f t="shared" si="3"/>
        <v>1.0821476474991621E-2</v>
      </c>
      <c r="M21" s="143"/>
      <c r="N21" s="28"/>
    </row>
    <row r="22" spans="1:17" x14ac:dyDescent="0.2">
      <c r="A22" s="28"/>
      <c r="B22" s="43">
        <v>32</v>
      </c>
      <c r="C22" s="34">
        <v>1013.9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11.285115919216731</v>
      </c>
      <c r="I22" s="139"/>
      <c r="J22" s="150">
        <f t="shared" si="2"/>
        <v>77.685421994884734</v>
      </c>
      <c r="K22" s="145"/>
      <c r="L22" s="142">
        <f>(((30*F22)/(F$8-1))*(H22/B22))^0.5</f>
        <v>7.7067927122650426E-3</v>
      </c>
      <c r="M22" s="143"/>
      <c r="N22" s="28"/>
    </row>
    <row r="23" spans="1:17" x14ac:dyDescent="0.2">
      <c r="A23" s="28"/>
      <c r="B23" s="43">
        <v>64</v>
      </c>
      <c r="C23" s="34">
        <v>1012.4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11.685297334791791</v>
      </c>
      <c r="I23" s="139"/>
      <c r="J23" s="150">
        <f t="shared" si="2"/>
        <v>65.914903510811271</v>
      </c>
      <c r="K23" s="145"/>
      <c r="L23" s="142">
        <f t="shared" si="3"/>
        <v>5.5453064527976759E-3</v>
      </c>
      <c r="M23" s="143"/>
      <c r="N23" s="28"/>
    </row>
    <row r="24" spans="1:17" x14ac:dyDescent="0.2">
      <c r="A24" s="28"/>
      <c r="B24" s="43">
        <v>128</v>
      </c>
      <c r="C24" s="34">
        <v>1011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12.058799989328508</v>
      </c>
      <c r="I24" s="139"/>
      <c r="J24" s="150">
        <f t="shared" si="2"/>
        <v>54.929086259009537</v>
      </c>
      <c r="K24" s="145"/>
      <c r="L24" s="142">
        <f t="shared" si="3"/>
        <v>3.9832972465826825E-3</v>
      </c>
      <c r="M24" s="143"/>
      <c r="N24" s="28"/>
    </row>
    <row r="25" spans="1:17" x14ac:dyDescent="0.2">
      <c r="A25" s="28"/>
      <c r="B25" s="43">
        <v>256</v>
      </c>
      <c r="C25" s="34">
        <v>1010.5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12.192193794520195</v>
      </c>
      <c r="I25" s="139"/>
      <c r="J25" s="150">
        <f t="shared" si="2"/>
        <v>51.005580097651709</v>
      </c>
      <c r="K25" s="145"/>
      <c r="L25" s="142">
        <f t="shared" si="3"/>
        <v>2.8321522797501524E-3</v>
      </c>
      <c r="M25" s="143"/>
      <c r="N25" s="28"/>
    </row>
    <row r="26" spans="1:17" x14ac:dyDescent="0.2">
      <c r="A26" s="28"/>
      <c r="B26" s="43">
        <v>512</v>
      </c>
      <c r="C26" s="34">
        <v>1009.4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12.485660165941912</v>
      </c>
      <c r="I26" s="139"/>
      <c r="J26" s="150">
        <f>F$8/(F$8-1)*1000/F$9*(C26-D26)/10</f>
        <v>42.373866542664317</v>
      </c>
      <c r="K26" s="145"/>
      <c r="L26" s="142">
        <f>(((30*F26)/(F$8-1))*(H26/B26))^0.5</f>
        <v>2.0265924928465837E-3</v>
      </c>
      <c r="M26" s="143"/>
      <c r="N26" s="28"/>
    </row>
    <row r="27" spans="1:17" x14ac:dyDescent="0.2">
      <c r="A27" s="28"/>
      <c r="B27" s="43">
        <v>1506</v>
      </c>
      <c r="C27" s="34">
        <v>1008.3</v>
      </c>
      <c r="D27" s="34">
        <v>1004</v>
      </c>
      <c r="E27" s="35">
        <v>23.1</v>
      </c>
      <c r="F27" s="137">
        <f t="shared" si="0"/>
        <v>9.5437482900000011E-6</v>
      </c>
      <c r="G27" s="138"/>
      <c r="H27" s="138">
        <f>(1057-(C27+I$10))/3.7483</f>
        <v>12.779126537363629</v>
      </c>
      <c r="I27" s="139"/>
      <c r="J27" s="150">
        <f>F$8/(F$8-1)*1000/F$9*(C27-D27)/10</f>
        <v>33.742152987676931</v>
      </c>
      <c r="K27" s="145"/>
      <c r="L27" s="142">
        <f>(((30*F27)/(F$8-1))*(H27/B27))^0.5</f>
        <v>1.195456435442051E-3</v>
      </c>
      <c r="M27" s="143"/>
      <c r="N27" s="28"/>
    </row>
    <row r="28" spans="1:17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7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7" ht="13.5" thickBot="1" x14ac:dyDescent="0.25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7" ht="13.5" thickTop="1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  <c r="O31" s="154" t="s">
        <v>183</v>
      </c>
      <c r="P31" s="155"/>
      <c r="Q31" s="156"/>
    </row>
    <row r="32" spans="1:17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07" t="s">
        <v>184</v>
      </c>
      <c r="P32" s="108" t="s">
        <v>185</v>
      </c>
      <c r="Q32" s="109" t="s">
        <v>186</v>
      </c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66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04">
        <f>E35</f>
        <v>3.4811635670004768</v>
      </c>
      <c r="P33" s="105">
        <f>100-(O33+Q33)</f>
        <v>55.836146876490226</v>
      </c>
      <c r="Q33" s="106">
        <f>J35*(E36/100)</f>
        <v>40.682689556509295</v>
      </c>
    </row>
    <row r="34" spans="1:17" ht="13.5" thickTop="1" x14ac:dyDescent="0.2">
      <c r="A34" s="28"/>
      <c r="B34" s="157" t="s">
        <v>65</v>
      </c>
      <c r="C34" s="157"/>
      <c r="D34" s="158"/>
      <c r="E34" s="38">
        <v>0.73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</row>
    <row r="35" spans="1:17" x14ac:dyDescent="0.2">
      <c r="A35" s="28"/>
      <c r="B35" s="157" t="s">
        <v>67</v>
      </c>
      <c r="C35" s="157"/>
      <c r="D35" s="158"/>
      <c r="E35" s="39">
        <f>100*(E34/(F9+E34))</f>
        <v>3.4811635670004768</v>
      </c>
      <c r="F35" s="28"/>
      <c r="G35" s="28"/>
      <c r="H35" s="28"/>
      <c r="I35" s="28"/>
      <c r="J35" s="159">
        <v>42.15</v>
      </c>
      <c r="K35" s="160"/>
      <c r="L35" s="161">
        <v>2E-3</v>
      </c>
      <c r="M35" s="123"/>
      <c r="N35" s="28"/>
    </row>
    <row r="36" spans="1:17" x14ac:dyDescent="0.2">
      <c r="A36" s="28"/>
      <c r="B36" s="157" t="s">
        <v>68</v>
      </c>
      <c r="C36" s="165"/>
      <c r="D36" s="165"/>
      <c r="E36" s="39">
        <f>100-E35</f>
        <v>96.518836432999521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65"/>
      <c r="C38" s="16" t="s">
        <v>52</v>
      </c>
      <c r="D38" s="117" t="s">
        <v>155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B39" s="65"/>
      <c r="C39" s="65"/>
      <c r="D39" s="93" t="s">
        <v>154</v>
      </c>
      <c r="E39" s="93">
        <v>24.49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28"/>
    </row>
    <row r="41" spans="1:17" x14ac:dyDescent="0.2">
      <c r="A41" s="2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M38"/>
    <mergeCell ref="B11:E11"/>
    <mergeCell ref="B10:E10"/>
    <mergeCell ref="B9:E9"/>
    <mergeCell ref="B8:E8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O31:Q31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zoomScaleNormal="100" workbookViewId="0">
      <selection activeCell="W38" sqref="W38"/>
    </sheetView>
  </sheetViews>
  <sheetFormatPr defaultRowHeight="12.75" x14ac:dyDescent="0.2"/>
  <cols>
    <col min="1" max="12" width="9.140625" style="71"/>
    <col min="13" max="13" width="10.140625" style="71" bestFit="1" customWidth="1"/>
    <col min="14" max="16384" width="9.140625" style="71"/>
  </cols>
  <sheetData>
    <row r="1" spans="1:18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R1" s="111"/>
    </row>
    <row r="2" spans="1:18" ht="13.5" thickBot="1" x14ac:dyDescent="0.25">
      <c r="A2" s="28"/>
      <c r="B2" s="16" t="s">
        <v>14</v>
      </c>
      <c r="C2" s="116" t="s">
        <v>73</v>
      </c>
      <c r="D2" s="116"/>
      <c r="L2" s="16" t="s">
        <v>30</v>
      </c>
      <c r="M2" s="33" t="s">
        <v>118</v>
      </c>
      <c r="N2" s="28"/>
    </row>
    <row r="3" spans="1:18" ht="13.5" thickBot="1" x14ac:dyDescent="0.25">
      <c r="A3" s="28"/>
      <c r="L3" s="16" t="s">
        <v>31</v>
      </c>
      <c r="M3" s="22" t="s">
        <v>110</v>
      </c>
      <c r="N3" s="28"/>
    </row>
    <row r="4" spans="1:18" ht="13.5" thickBot="1" x14ac:dyDescent="0.25">
      <c r="A4" s="28"/>
      <c r="C4" s="16" t="s">
        <v>15</v>
      </c>
      <c r="D4" s="17" t="s">
        <v>89</v>
      </c>
      <c r="H4" s="19" t="s">
        <v>23</v>
      </c>
      <c r="L4" s="16" t="s">
        <v>32</v>
      </c>
      <c r="M4" s="30">
        <v>41609</v>
      </c>
      <c r="N4" s="28"/>
    </row>
    <row r="5" spans="1:18" ht="13.5" thickBot="1" x14ac:dyDescent="0.25">
      <c r="A5" s="28"/>
      <c r="C5" s="16" t="s">
        <v>16</v>
      </c>
      <c r="D5" s="18" t="s">
        <v>119</v>
      </c>
      <c r="H5" s="16" t="s">
        <v>24</v>
      </c>
      <c r="I5" s="17" t="s">
        <v>22</v>
      </c>
      <c r="N5" s="28"/>
    </row>
    <row r="6" spans="1:18" ht="13.5" thickBot="1" x14ac:dyDescent="0.25">
      <c r="A6" s="28"/>
      <c r="C6" s="16" t="s">
        <v>17</v>
      </c>
      <c r="D6" s="18" t="s">
        <v>120</v>
      </c>
      <c r="H6" s="16" t="s">
        <v>25</v>
      </c>
      <c r="I6" s="22">
        <v>98</v>
      </c>
      <c r="N6" s="28"/>
    </row>
    <row r="7" spans="1:18" ht="15" thickBot="1" x14ac:dyDescent="0.25">
      <c r="A7" s="28"/>
      <c r="E7" s="16"/>
      <c r="H7" s="20" t="s">
        <v>26</v>
      </c>
      <c r="I7" s="23">
        <v>72</v>
      </c>
      <c r="J7" s="71" t="s">
        <v>61</v>
      </c>
      <c r="K7" s="24" t="s">
        <v>57</v>
      </c>
      <c r="N7" s="28"/>
    </row>
    <row r="8" spans="1:18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71" t="s">
        <v>60</v>
      </c>
      <c r="K8" s="71" t="s">
        <v>55</v>
      </c>
      <c r="N8" s="28"/>
    </row>
    <row r="9" spans="1:18" ht="13.5" thickBot="1" x14ac:dyDescent="0.25">
      <c r="A9" s="28"/>
      <c r="B9" s="123" t="s">
        <v>20</v>
      </c>
      <c r="C9" s="123"/>
      <c r="D9" s="123"/>
      <c r="E9" s="123"/>
      <c r="F9" s="32">
        <f>E39-(F10)+(F11)</f>
        <v>25.69</v>
      </c>
      <c r="G9" s="85" t="s">
        <v>59</v>
      </c>
      <c r="H9" s="21" t="s">
        <v>28</v>
      </c>
      <c r="I9" s="22">
        <v>15.212</v>
      </c>
      <c r="J9" s="71" t="s">
        <v>60</v>
      </c>
      <c r="K9" s="24" t="s">
        <v>58</v>
      </c>
      <c r="N9" s="28"/>
    </row>
    <row r="10" spans="1:18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71" t="s">
        <v>39</v>
      </c>
      <c r="K10" s="71" t="s">
        <v>56</v>
      </c>
      <c r="N10" s="28"/>
    </row>
    <row r="11" spans="1:18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N11" s="28"/>
    </row>
    <row r="12" spans="1:18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8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8" x14ac:dyDescent="0.2">
      <c r="A14" s="28"/>
      <c r="B14" s="41" t="s">
        <v>38</v>
      </c>
      <c r="C14" s="70" t="s">
        <v>40</v>
      </c>
      <c r="D14" s="70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8" x14ac:dyDescent="0.2">
      <c r="A15" s="28"/>
      <c r="B15" s="43">
        <v>0.25</v>
      </c>
      <c r="C15" s="34">
        <v>1020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9.6577114958781429</v>
      </c>
      <c r="I15" s="139"/>
      <c r="J15" s="140">
        <f>F$8/(F$8-1)*1000/F$9*(C15-D15)/10</f>
        <v>98.916950976575919</v>
      </c>
      <c r="K15" s="141"/>
      <c r="L15" s="142">
        <f>(((30*F15)/(F$8-1))*(H15/B15))^0.5</f>
        <v>8.0660844458510517E-2</v>
      </c>
      <c r="M15" s="143"/>
      <c r="N15" s="28"/>
    </row>
    <row r="16" spans="1:18" x14ac:dyDescent="0.2">
      <c r="A16" s="28"/>
      <c r="B16" s="43">
        <v>0.5</v>
      </c>
      <c r="C16" s="34">
        <v>1019.5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9.7911053010698303</v>
      </c>
      <c r="I16" s="147"/>
      <c r="J16" s="140">
        <f t="shared" ref="J16:J25" si="2">F$8/(F$8-1)*1000/F$9*(C16-D16)/10</f>
        <v>95.825796258557915</v>
      </c>
      <c r="K16" s="148"/>
      <c r="L16" s="143">
        <f t="shared" ref="L16:L25" si="3">(((30*F16)/(F$8-1))*(H16/B16))^0.5</f>
        <v>5.7428373129222811E-2</v>
      </c>
      <c r="M16" s="149"/>
      <c r="N16" s="28"/>
    </row>
    <row r="17" spans="1:17" x14ac:dyDescent="0.2">
      <c r="A17" s="28"/>
      <c r="B17" s="43">
        <v>1</v>
      </c>
      <c r="C17" s="34">
        <v>1019.3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9.8444628231465181</v>
      </c>
      <c r="I17" s="147"/>
      <c r="J17" s="140">
        <f t="shared" si="2"/>
        <v>94.589334371350432</v>
      </c>
      <c r="K17" s="148"/>
      <c r="L17" s="143">
        <f t="shared" si="3"/>
        <v>4.0718490214059606E-2</v>
      </c>
      <c r="M17" s="149"/>
      <c r="N17" s="28"/>
    </row>
    <row r="18" spans="1:17" x14ac:dyDescent="0.2">
      <c r="A18" s="28"/>
      <c r="B18" s="43">
        <v>2</v>
      </c>
      <c r="C18" s="34">
        <v>1018.4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10.084571672491547</v>
      </c>
      <c r="I18" s="139"/>
      <c r="J18" s="140">
        <f>F$8/(F$8-1)*1000/F$9*(C18-D18)/10</f>
        <v>89.025255878918173</v>
      </c>
      <c r="K18" s="141"/>
      <c r="L18" s="142">
        <f>(((30*F18)/(F$8-1))*(H18/B18))^0.5</f>
        <v>2.9141331117613436E-2</v>
      </c>
      <c r="M18" s="143"/>
      <c r="N18" s="28"/>
    </row>
    <row r="19" spans="1:17" x14ac:dyDescent="0.2">
      <c r="A19" s="28"/>
      <c r="B19" s="43">
        <v>4</v>
      </c>
      <c r="C19" s="34">
        <v>1018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10.191286716644891</v>
      </c>
      <c r="I19" s="139"/>
      <c r="J19" s="140">
        <f t="shared" si="2"/>
        <v>86.552332104503918</v>
      </c>
      <c r="K19" s="141"/>
      <c r="L19" s="142">
        <f t="shared" si="3"/>
        <v>2.0714772560714131E-2</v>
      </c>
      <c r="M19" s="143"/>
      <c r="N19" s="28"/>
    </row>
    <row r="20" spans="1:17" x14ac:dyDescent="0.2">
      <c r="A20" s="28"/>
      <c r="B20" s="43">
        <v>8</v>
      </c>
      <c r="C20" s="34">
        <v>1017.3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10.378038043913264</v>
      </c>
      <c r="I20" s="139"/>
      <c r="J20" s="150">
        <f t="shared" si="2"/>
        <v>82.224715499278446</v>
      </c>
      <c r="K20" s="145"/>
      <c r="L20" s="142">
        <f t="shared" si="3"/>
        <v>1.4781152260103576E-2</v>
      </c>
      <c r="M20" s="143"/>
      <c r="N20" s="28"/>
    </row>
    <row r="21" spans="1:17" x14ac:dyDescent="0.2">
      <c r="A21" s="28"/>
      <c r="B21" s="43">
        <v>16</v>
      </c>
      <c r="C21" s="34">
        <v>1016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10.724861937411639</v>
      </c>
      <c r="I21" s="139"/>
      <c r="J21" s="150">
        <f t="shared" si="2"/>
        <v>74.187713232431932</v>
      </c>
      <c r="K21" s="145"/>
      <c r="L21" s="142">
        <f t="shared" si="3"/>
        <v>1.0625063119656376E-2</v>
      </c>
      <c r="M21" s="143"/>
      <c r="N21" s="28"/>
    </row>
    <row r="22" spans="1:17" x14ac:dyDescent="0.2">
      <c r="A22" s="28"/>
      <c r="B22" s="43">
        <v>32</v>
      </c>
      <c r="C22" s="34">
        <v>1015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10.991649547795012</v>
      </c>
      <c r="I22" s="139"/>
      <c r="J22" s="150">
        <f t="shared" si="2"/>
        <v>68.005403796395939</v>
      </c>
      <c r="K22" s="145"/>
      <c r="L22" s="142">
        <f>(((30*F22)/(F$8-1))*(H22/B22))^0.5</f>
        <v>7.6059261160215967E-3</v>
      </c>
      <c r="M22" s="143"/>
      <c r="N22" s="28"/>
    </row>
    <row r="23" spans="1:17" x14ac:dyDescent="0.2">
      <c r="A23" s="28"/>
      <c r="B23" s="43">
        <v>64</v>
      </c>
      <c r="C23" s="34">
        <v>1013.51012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11.389131072752987</v>
      </c>
      <c r="I23" s="139"/>
      <c r="J23" s="150">
        <f t="shared" si="2"/>
        <v>58.794504613834818</v>
      </c>
      <c r="K23" s="145"/>
      <c r="L23" s="142">
        <f t="shared" si="3"/>
        <v>5.4745819794128747E-3</v>
      </c>
      <c r="M23" s="143"/>
      <c r="N23" s="28"/>
    </row>
    <row r="24" spans="1:17" x14ac:dyDescent="0.2">
      <c r="A24" s="28"/>
      <c r="B24" s="43">
        <v>128</v>
      </c>
      <c r="C24" s="34">
        <v>1012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11.792012378945135</v>
      </c>
      <c r="I24" s="139"/>
      <c r="J24" s="150">
        <f t="shared" si="2"/>
        <v>49.458475488287959</v>
      </c>
      <c r="K24" s="145"/>
      <c r="L24" s="142">
        <f t="shared" si="3"/>
        <v>3.9389877787476815E-3</v>
      </c>
      <c r="M24" s="143"/>
      <c r="N24" s="28"/>
    </row>
    <row r="25" spans="1:17" x14ac:dyDescent="0.2">
      <c r="A25" s="28"/>
      <c r="B25" s="43">
        <v>256</v>
      </c>
      <c r="C25" s="34">
        <v>1010.9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12.085478750366851</v>
      </c>
      <c r="I25" s="139"/>
      <c r="J25" s="150">
        <f t="shared" si="2"/>
        <v>42.657935108648225</v>
      </c>
      <c r="K25" s="145"/>
      <c r="L25" s="142">
        <f t="shared" si="3"/>
        <v>2.8197304993548716E-3</v>
      </c>
      <c r="M25" s="143"/>
      <c r="N25" s="28"/>
    </row>
    <row r="26" spans="1:17" x14ac:dyDescent="0.2">
      <c r="A26" s="28"/>
      <c r="B26" s="43">
        <v>588</v>
      </c>
      <c r="C26" s="34">
        <v>1009.8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12.378945121788568</v>
      </c>
      <c r="I26" s="139"/>
      <c r="J26" s="150">
        <f>F$8/(F$8-1)*1000/F$9*(C26-D26)/10</f>
        <v>35.857394729008483</v>
      </c>
      <c r="K26" s="145"/>
      <c r="L26" s="142">
        <f>(((30*F26)/(F$8-1))*(H26/B26))^0.5</f>
        <v>1.8829934561449115E-3</v>
      </c>
      <c r="M26" s="143"/>
      <c r="N26" s="28"/>
    </row>
    <row r="27" spans="1:17" x14ac:dyDescent="0.2">
      <c r="A27" s="28"/>
      <c r="B27" s="90" t="s">
        <v>4</v>
      </c>
      <c r="C27" s="34"/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7" x14ac:dyDescent="0.2">
      <c r="A28" s="95" t="s">
        <v>4</v>
      </c>
      <c r="B28" s="90" t="s">
        <v>4</v>
      </c>
      <c r="C28" s="79" t="s">
        <v>4</v>
      </c>
      <c r="D28" s="79" t="s">
        <v>4</v>
      </c>
      <c r="E28" s="91" t="s">
        <v>4</v>
      </c>
      <c r="F28" s="170" t="s">
        <v>4</v>
      </c>
      <c r="G28" s="138"/>
      <c r="H28" s="151" t="s">
        <v>4</v>
      </c>
      <c r="I28" s="139"/>
      <c r="J28" s="152" t="s">
        <v>4</v>
      </c>
      <c r="K28" s="145"/>
      <c r="L28" s="153" t="s">
        <v>4</v>
      </c>
      <c r="M28" s="143"/>
      <c r="N28" s="28"/>
    </row>
    <row r="29" spans="1:17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7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7" ht="13.5" thickBot="1" x14ac:dyDescent="0.25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7" ht="13.5" thickTop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54" t="s">
        <v>183</v>
      </c>
      <c r="P32" s="155"/>
      <c r="Q32" s="156"/>
    </row>
    <row r="33" spans="1:17" x14ac:dyDescent="0.2">
      <c r="A33" s="28"/>
      <c r="B33" s="36" t="s">
        <v>62</v>
      </c>
      <c r="C33" s="162" t="s">
        <v>63</v>
      </c>
      <c r="D33" s="162"/>
      <c r="E33" s="72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07" t="s">
        <v>184</v>
      </c>
      <c r="P33" s="108" t="s">
        <v>185</v>
      </c>
      <c r="Q33" s="109" t="s">
        <v>186</v>
      </c>
    </row>
    <row r="34" spans="1:17" ht="13.5" thickBot="1" x14ac:dyDescent="0.25">
      <c r="A34" s="28"/>
      <c r="B34" s="157" t="s">
        <v>65</v>
      </c>
      <c r="C34" s="157"/>
      <c r="D34" s="158"/>
      <c r="E34" s="38">
        <v>0.36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4">
        <f>E35</f>
        <v>1.381957773512476</v>
      </c>
      <c r="P34" s="105">
        <f>100-(O34+Q34)</f>
        <v>62.326602687140124</v>
      </c>
      <c r="Q34" s="106">
        <f>J35*(E36/100)</f>
        <v>36.291439539347401</v>
      </c>
    </row>
    <row r="35" spans="1:17" ht="13.5" thickTop="1" x14ac:dyDescent="0.2">
      <c r="A35" s="28"/>
      <c r="B35" s="157" t="s">
        <v>67</v>
      </c>
      <c r="C35" s="157"/>
      <c r="D35" s="158"/>
      <c r="E35" s="39">
        <f>100*(E34/(F9+E34))</f>
        <v>1.381957773512476</v>
      </c>
      <c r="F35" s="28"/>
      <c r="G35" s="28"/>
      <c r="H35" s="28"/>
      <c r="I35" s="28"/>
      <c r="J35" s="159">
        <v>36.799999999999997</v>
      </c>
      <c r="K35" s="160"/>
      <c r="L35" s="161">
        <v>2E-3</v>
      </c>
      <c r="M35" s="123"/>
      <c r="N35" s="28"/>
    </row>
    <row r="36" spans="1:17" x14ac:dyDescent="0.2">
      <c r="A36" s="28"/>
      <c r="B36" s="157" t="s">
        <v>68</v>
      </c>
      <c r="C36" s="165"/>
      <c r="D36" s="165"/>
      <c r="E36" s="39">
        <f>100-E35</f>
        <v>98.618042226487518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C38" s="16" t="s">
        <v>52</v>
      </c>
      <c r="D38" s="117" t="s">
        <v>163</v>
      </c>
      <c r="E38" s="117"/>
      <c r="F38" s="117"/>
      <c r="G38" s="117"/>
      <c r="H38" s="117"/>
      <c r="I38" s="117"/>
      <c r="N38" s="28"/>
    </row>
    <row r="39" spans="1:17" x14ac:dyDescent="0.2">
      <c r="A39" s="28"/>
      <c r="D39" s="93" t="s">
        <v>150</v>
      </c>
      <c r="E39" s="88">
        <v>29.94</v>
      </c>
      <c r="F39" s="93" t="s">
        <v>59</v>
      </c>
      <c r="G39" s="88"/>
      <c r="H39" s="88"/>
      <c r="I39" s="88"/>
      <c r="N39" s="28"/>
    </row>
    <row r="40" spans="1:17" x14ac:dyDescent="0.2">
      <c r="A40" s="28"/>
      <c r="D40" s="85"/>
      <c r="E40" s="85"/>
      <c r="F40" s="85"/>
      <c r="G40" s="85"/>
      <c r="H40" s="85"/>
      <c r="I40" s="85"/>
      <c r="N40" s="28"/>
    </row>
    <row r="41" spans="1:17" x14ac:dyDescent="0.2">
      <c r="A41" s="28"/>
      <c r="D41" s="85"/>
      <c r="E41" s="85"/>
      <c r="F41" s="85"/>
      <c r="G41" s="85"/>
      <c r="H41" s="85"/>
      <c r="I41" s="85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I38"/>
    <mergeCell ref="B8:E8"/>
    <mergeCell ref="B9:E9"/>
    <mergeCell ref="B10:E10"/>
    <mergeCell ref="B11:E11"/>
    <mergeCell ref="B36:D36"/>
    <mergeCell ref="C33:D33"/>
    <mergeCell ref="G33:J33"/>
    <mergeCell ref="B34:D34"/>
    <mergeCell ref="J34:K34"/>
    <mergeCell ref="F28:G28"/>
    <mergeCell ref="H28:I28"/>
    <mergeCell ref="J28:K28"/>
    <mergeCell ref="F26:G26"/>
    <mergeCell ref="H26:I26"/>
    <mergeCell ref="J26:K26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L28:M28"/>
    <mergeCell ref="F29:G29"/>
    <mergeCell ref="H29:I29"/>
    <mergeCell ref="J29:K29"/>
    <mergeCell ref="L29:M29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O32:Q32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7"/>
  <sheetViews>
    <sheetView zoomScaleNormal="100" workbookViewId="0">
      <selection activeCell="B10" sqref="B10:E10"/>
    </sheetView>
  </sheetViews>
  <sheetFormatPr defaultRowHeight="12.75" x14ac:dyDescent="0.2"/>
  <cols>
    <col min="13" max="13" width="10.140625" bestFit="1" customWidth="1"/>
  </cols>
  <sheetData>
    <row r="1" spans="1:19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S1" s="111"/>
    </row>
    <row r="2" spans="1:19" ht="13.5" thickBot="1" x14ac:dyDescent="0.25">
      <c r="A2" s="28"/>
      <c r="B2" s="16" t="s">
        <v>14</v>
      </c>
      <c r="C2" s="116" t="s">
        <v>73</v>
      </c>
      <c r="D2" s="116"/>
      <c r="E2" s="65"/>
      <c r="F2" s="65"/>
      <c r="G2" s="65"/>
      <c r="H2" s="65"/>
      <c r="I2" s="65"/>
      <c r="J2" s="65"/>
      <c r="K2" s="65"/>
      <c r="L2" s="16" t="s">
        <v>30</v>
      </c>
      <c r="M2" s="33" t="s">
        <v>83</v>
      </c>
      <c r="N2" s="28"/>
    </row>
    <row r="3" spans="1:19" ht="13.5" thickBot="1" x14ac:dyDescent="0.25">
      <c r="A3" s="28"/>
      <c r="B3" s="65"/>
      <c r="C3" s="65"/>
      <c r="D3" s="65"/>
      <c r="E3" s="65"/>
      <c r="F3" s="65"/>
      <c r="G3" s="65"/>
      <c r="H3" s="65"/>
      <c r="I3" s="65"/>
      <c r="J3" s="65"/>
      <c r="K3" s="65"/>
      <c r="L3" s="16" t="s">
        <v>31</v>
      </c>
      <c r="M3" s="22" t="s">
        <v>74</v>
      </c>
      <c r="N3" s="28"/>
    </row>
    <row r="4" spans="1:19" ht="13.5" thickBot="1" x14ac:dyDescent="0.25">
      <c r="A4" s="28"/>
      <c r="B4" s="65"/>
      <c r="C4" s="16" t="s">
        <v>15</v>
      </c>
      <c r="D4" s="17" t="s">
        <v>89</v>
      </c>
      <c r="E4" s="65"/>
      <c r="F4" s="65"/>
      <c r="G4" s="65"/>
      <c r="H4" s="19" t="s">
        <v>23</v>
      </c>
      <c r="I4" s="65"/>
      <c r="J4" s="65"/>
      <c r="K4" s="65"/>
      <c r="L4" s="16" t="s">
        <v>32</v>
      </c>
      <c r="M4" s="30">
        <v>41605</v>
      </c>
      <c r="N4" s="28"/>
    </row>
    <row r="5" spans="1:19" ht="13.5" thickBot="1" x14ac:dyDescent="0.25">
      <c r="A5" s="28"/>
      <c r="B5" s="65"/>
      <c r="C5" s="16" t="s">
        <v>16</v>
      </c>
      <c r="D5" s="18" t="s">
        <v>99</v>
      </c>
      <c r="E5" s="65"/>
      <c r="F5" s="65"/>
      <c r="G5" s="65"/>
      <c r="H5" s="16" t="s">
        <v>24</v>
      </c>
      <c r="I5" s="17" t="s">
        <v>22</v>
      </c>
      <c r="J5" s="65"/>
      <c r="K5" s="65"/>
      <c r="L5" s="65"/>
      <c r="M5" s="65"/>
      <c r="N5" s="28"/>
    </row>
    <row r="6" spans="1:19" ht="13.5" thickBot="1" x14ac:dyDescent="0.25">
      <c r="A6" s="28"/>
      <c r="B6" s="65"/>
      <c r="C6" s="16" t="s">
        <v>17</v>
      </c>
      <c r="D6" s="18" t="s">
        <v>100</v>
      </c>
      <c r="E6" s="65"/>
      <c r="F6" s="65"/>
      <c r="G6" s="65"/>
      <c r="H6" s="16" t="s">
        <v>25</v>
      </c>
      <c r="I6" s="22">
        <v>98</v>
      </c>
      <c r="J6" s="65"/>
      <c r="K6" s="65"/>
      <c r="L6" s="65"/>
      <c r="M6" s="65"/>
      <c r="N6" s="28"/>
    </row>
    <row r="7" spans="1:19" ht="15" thickBot="1" x14ac:dyDescent="0.25">
      <c r="A7" s="28"/>
      <c r="B7" s="65"/>
      <c r="C7" s="65"/>
      <c r="D7" s="65"/>
      <c r="E7" s="16"/>
      <c r="F7" s="65"/>
      <c r="G7" s="65"/>
      <c r="H7" s="20" t="s">
        <v>26</v>
      </c>
      <c r="I7" s="23">
        <v>72</v>
      </c>
      <c r="J7" s="65" t="s">
        <v>61</v>
      </c>
      <c r="K7" s="24" t="s">
        <v>57</v>
      </c>
      <c r="L7" s="65"/>
      <c r="M7" s="65"/>
      <c r="N7" s="28"/>
    </row>
    <row r="8" spans="1:19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65" t="s">
        <v>60</v>
      </c>
      <c r="K8" s="65" t="s">
        <v>55</v>
      </c>
      <c r="L8" s="65"/>
      <c r="M8" s="65"/>
      <c r="N8" s="28"/>
    </row>
    <row r="9" spans="1:19" ht="13.5" thickBot="1" x14ac:dyDescent="0.25">
      <c r="A9" s="28"/>
      <c r="B9" s="123" t="s">
        <v>20</v>
      </c>
      <c r="C9" s="123"/>
      <c r="D9" s="123"/>
      <c r="E9" s="123"/>
      <c r="F9" s="32">
        <f>E39-(F10)+(F11)</f>
        <v>25.96</v>
      </c>
      <c r="G9" s="85" t="s">
        <v>59</v>
      </c>
      <c r="H9" s="21" t="s">
        <v>28</v>
      </c>
      <c r="I9" s="22">
        <v>15.212</v>
      </c>
      <c r="J9" s="65" t="s">
        <v>60</v>
      </c>
      <c r="K9" s="24" t="s">
        <v>58</v>
      </c>
      <c r="L9" s="65"/>
      <c r="M9" s="65"/>
      <c r="N9" s="28"/>
    </row>
    <row r="10" spans="1:19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65" t="s">
        <v>39</v>
      </c>
      <c r="K10" s="65" t="s">
        <v>56</v>
      </c>
      <c r="L10" s="65"/>
      <c r="M10" s="65"/>
      <c r="N10" s="28"/>
    </row>
    <row r="11" spans="1:19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H11" s="65"/>
      <c r="I11" s="65"/>
      <c r="J11" s="65"/>
      <c r="K11" s="65"/>
      <c r="L11" s="65"/>
      <c r="M11" s="65"/>
      <c r="N11" s="28"/>
    </row>
    <row r="12" spans="1:19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9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9" x14ac:dyDescent="0.2">
      <c r="A14" s="28"/>
      <c r="B14" s="41" t="s">
        <v>38</v>
      </c>
      <c r="C14" s="64" t="s">
        <v>40</v>
      </c>
      <c r="D14" s="64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9" x14ac:dyDescent="0.2">
      <c r="A15" s="28"/>
      <c r="B15" s="43">
        <v>0.25</v>
      </c>
      <c r="C15" s="34">
        <v>1020</v>
      </c>
      <c r="D15" s="34">
        <v>1004</v>
      </c>
      <c r="E15" s="35">
        <v>23.1</v>
      </c>
      <c r="F15" s="137">
        <f t="shared" ref="F15:F28" si="0">(0.000000004089*(E15)^2)-(0.00000041793*E15)+0.000017016</f>
        <v>9.5437482900000011E-6</v>
      </c>
      <c r="G15" s="138"/>
      <c r="H15" s="138">
        <f t="shared" ref="H15:H25" si="1">(1057-(C15+I$10))/3.7483</f>
        <v>9.6577114958781429</v>
      </c>
      <c r="I15" s="139"/>
      <c r="J15" s="140">
        <f>F$8/(F$8-1)*1000/F$9*(C15-D15)/10</f>
        <v>97.88815372065622</v>
      </c>
      <c r="K15" s="141"/>
      <c r="L15" s="142">
        <f>(((30*F15)/(F$8-1))*(H15/B15))^0.5</f>
        <v>8.0660844458510517E-2</v>
      </c>
      <c r="M15" s="143"/>
      <c r="N15" s="28"/>
    </row>
    <row r="16" spans="1:19" x14ac:dyDescent="0.2">
      <c r="A16" s="28"/>
      <c r="B16" s="43">
        <v>0.5</v>
      </c>
      <c r="C16" s="34">
        <v>1019.8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9.7110690179548307</v>
      </c>
      <c r="I16" s="147"/>
      <c r="J16" s="140">
        <f t="shared" ref="J16:J25" si="2">F$8/(F$8-1)*1000/F$9*(C16-D16)/10</f>
        <v>96.664551799147745</v>
      </c>
      <c r="K16" s="148"/>
      <c r="L16" s="143">
        <f t="shared" ref="L16:L25" si="3">(((30*F16)/(F$8-1))*(H16/B16))^0.5</f>
        <v>5.7193170612720085E-2</v>
      </c>
      <c r="M16" s="149"/>
      <c r="N16" s="28"/>
    </row>
    <row r="17" spans="1:14" x14ac:dyDescent="0.2">
      <c r="A17" s="28"/>
      <c r="B17" s="43">
        <v>1</v>
      </c>
      <c r="C17" s="34">
        <v>1019.4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9.8177840621081742</v>
      </c>
      <c r="I17" s="147"/>
      <c r="J17" s="140">
        <f t="shared" si="2"/>
        <v>94.217347956131476</v>
      </c>
      <c r="K17" s="148"/>
      <c r="L17" s="143">
        <f t="shared" si="3"/>
        <v>4.066327867651038E-2</v>
      </c>
      <c r="M17" s="149"/>
      <c r="N17" s="28"/>
    </row>
    <row r="18" spans="1:14" x14ac:dyDescent="0.2">
      <c r="A18" s="28"/>
      <c r="B18" s="43">
        <v>2</v>
      </c>
      <c r="C18" s="34">
        <v>1018.9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9.9511778672998616</v>
      </c>
      <c r="I18" s="139"/>
      <c r="J18" s="140">
        <f>F$8/(F$8-1)*1000/F$9*(C18-D18)/10</f>
        <v>91.15834315236097</v>
      </c>
      <c r="K18" s="141"/>
      <c r="L18" s="142">
        <f>(((30*F18)/(F$8-1))*(H18/B18))^0.5</f>
        <v>2.8947955848972803E-2</v>
      </c>
      <c r="M18" s="143"/>
      <c r="N18" s="28"/>
    </row>
    <row r="19" spans="1:14" x14ac:dyDescent="0.2">
      <c r="A19" s="28"/>
      <c r="B19" s="43">
        <v>4</v>
      </c>
      <c r="C19" s="34">
        <v>1018.2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10.137929194568205</v>
      </c>
      <c r="I19" s="139"/>
      <c r="J19" s="140">
        <f t="shared" si="2"/>
        <v>86.875736427082671</v>
      </c>
      <c r="K19" s="141"/>
      <c r="L19" s="142">
        <f t="shared" si="3"/>
        <v>2.066047424304808E-2</v>
      </c>
      <c r="M19" s="143"/>
      <c r="N19" s="28"/>
    </row>
    <row r="20" spans="1:14" x14ac:dyDescent="0.2">
      <c r="A20" s="28"/>
      <c r="B20" s="43">
        <v>8</v>
      </c>
      <c r="C20" s="34">
        <v>1017.2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10.404716804951578</v>
      </c>
      <c r="I20" s="139"/>
      <c r="J20" s="150">
        <f t="shared" si="2"/>
        <v>80.757726819541659</v>
      </c>
      <c r="K20" s="145"/>
      <c r="L20" s="142">
        <f t="shared" si="3"/>
        <v>1.4800138976035999E-2</v>
      </c>
      <c r="M20" s="143"/>
      <c r="N20" s="28"/>
    </row>
    <row r="21" spans="1:14" x14ac:dyDescent="0.2">
      <c r="A21" s="28"/>
      <c r="B21" s="43">
        <v>16</v>
      </c>
      <c r="C21" s="34">
        <v>1016.9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10.484753088066608</v>
      </c>
      <c r="I21" s="139"/>
      <c r="J21" s="150">
        <f t="shared" si="2"/>
        <v>78.922323937278932</v>
      </c>
      <c r="K21" s="145"/>
      <c r="L21" s="142">
        <f t="shared" si="3"/>
        <v>1.0505452594506014E-2</v>
      </c>
      <c r="M21" s="143"/>
      <c r="N21" s="28"/>
    </row>
    <row r="22" spans="1:14" x14ac:dyDescent="0.2">
      <c r="A22" s="28"/>
      <c r="B22" s="43">
        <v>32</v>
      </c>
      <c r="C22" s="34">
        <v>1014.8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11.0450070698717</v>
      </c>
      <c r="I22" s="139"/>
      <c r="J22" s="150">
        <f t="shared" si="2"/>
        <v>66.074503761442671</v>
      </c>
      <c r="K22" s="145"/>
      <c r="L22" s="142">
        <f>(((30*F22)/(F$8-1))*(H22/B22))^0.5</f>
        <v>7.6243647518456975E-3</v>
      </c>
      <c r="M22" s="143"/>
      <c r="N22" s="28"/>
    </row>
    <row r="23" spans="1:14" x14ac:dyDescent="0.2">
      <c r="A23" s="28"/>
      <c r="B23" s="43">
        <v>64</v>
      </c>
      <c r="C23" s="34">
        <v>1013.4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11.418509724408416</v>
      </c>
      <c r="I23" s="139"/>
      <c r="J23" s="150">
        <f t="shared" si="2"/>
        <v>57.50929031088539</v>
      </c>
      <c r="K23" s="145"/>
      <c r="L23" s="142">
        <f t="shared" si="3"/>
        <v>5.4816383671691046E-3</v>
      </c>
      <c r="M23" s="143"/>
      <c r="N23" s="28"/>
    </row>
    <row r="24" spans="1:14" x14ac:dyDescent="0.2">
      <c r="A24" s="28"/>
      <c r="B24" s="43">
        <v>128</v>
      </c>
      <c r="C24" s="34">
        <v>1012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11.792012378945135</v>
      </c>
      <c r="I24" s="139"/>
      <c r="J24" s="150">
        <f t="shared" si="2"/>
        <v>48.94407686032811</v>
      </c>
      <c r="K24" s="145"/>
      <c r="L24" s="142">
        <f t="shared" si="3"/>
        <v>3.9389877787476815E-3</v>
      </c>
      <c r="M24" s="143"/>
      <c r="N24" s="28"/>
    </row>
    <row r="25" spans="1:14" x14ac:dyDescent="0.2">
      <c r="A25" s="28"/>
      <c r="B25" s="43">
        <v>256</v>
      </c>
      <c r="C25" s="34">
        <v>1011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12.058799989328508</v>
      </c>
      <c r="I25" s="139"/>
      <c r="J25" s="150">
        <f t="shared" si="2"/>
        <v>42.826067252787098</v>
      </c>
      <c r="K25" s="145"/>
      <c r="L25" s="142">
        <f t="shared" si="3"/>
        <v>2.8166164945403181E-3</v>
      </c>
      <c r="M25" s="143"/>
      <c r="N25" s="28"/>
    </row>
    <row r="26" spans="1:14" x14ac:dyDescent="0.2">
      <c r="A26" s="28"/>
      <c r="B26" s="43">
        <v>508</v>
      </c>
      <c r="C26" s="34">
        <v>1010.2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12.272230077635195</v>
      </c>
      <c r="I26" s="139"/>
      <c r="J26" s="150">
        <f>F$8/(F$8-1)*1000/F$9*(C26-D26)/10</f>
        <v>37.931659566754561</v>
      </c>
      <c r="K26" s="145"/>
      <c r="L26" s="142">
        <f>(((30*F26)/(F$8-1))*(H26/B26))^0.5</f>
        <v>2.0170912395599512E-3</v>
      </c>
      <c r="M26" s="143"/>
      <c r="N26" s="28"/>
    </row>
    <row r="27" spans="1:14" x14ac:dyDescent="0.2">
      <c r="A27" s="28"/>
      <c r="B27" s="43">
        <v>688</v>
      </c>
      <c r="C27" s="34">
        <v>1009.7</v>
      </c>
      <c r="D27" s="34">
        <v>1004</v>
      </c>
      <c r="E27" s="35">
        <v>23.1</v>
      </c>
      <c r="F27" s="137">
        <f t="shared" si="0"/>
        <v>9.5437482900000011E-6</v>
      </c>
      <c r="G27" s="138"/>
      <c r="H27" s="138">
        <f>(1057-(C27+I$10))/3.7483</f>
        <v>12.405623882826882</v>
      </c>
      <c r="I27" s="139"/>
      <c r="J27" s="150">
        <f>F$8/(F$8-1)*1000/F$9*(C27-D27)/10</f>
        <v>34.872654762984055</v>
      </c>
      <c r="K27" s="145"/>
      <c r="L27" s="142">
        <f>(((30*F27)/(F$8-1))*(H27/B27))^0.5</f>
        <v>1.7426522880005649E-3</v>
      </c>
      <c r="M27" s="143"/>
      <c r="N27" s="28"/>
    </row>
    <row r="28" spans="1:14" x14ac:dyDescent="0.2">
      <c r="A28" s="28"/>
      <c r="B28" s="43">
        <v>2889</v>
      </c>
      <c r="C28" s="34">
        <v>1008.4</v>
      </c>
      <c r="D28" s="34">
        <v>1004</v>
      </c>
      <c r="E28" s="35">
        <v>23.1</v>
      </c>
      <c r="F28" s="137">
        <f t="shared" si="0"/>
        <v>9.5437482900000011E-6</v>
      </c>
      <c r="G28" s="138"/>
      <c r="H28" s="138">
        <f>(1057-(C28+I$10))/3.7483</f>
        <v>12.752447776325285</v>
      </c>
      <c r="I28" s="139"/>
      <c r="J28" s="150">
        <f>F$8/(F$8-1)*1000/F$9*(C28-D28)/10</f>
        <v>26.919242273180323</v>
      </c>
      <c r="K28" s="145"/>
      <c r="L28" s="142">
        <f>(((30*F28)/(F$8-1))*(H28/B28))^0.5</f>
        <v>8.6222112843406702E-4</v>
      </c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ht="13.5" thickBo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21" ht="13.5" thickTop="1" x14ac:dyDescent="0.2">
      <c r="A33" s="28"/>
      <c r="B33" s="36" t="s">
        <v>62</v>
      </c>
      <c r="C33" s="162" t="s">
        <v>63</v>
      </c>
      <c r="D33" s="162"/>
      <c r="E33" s="66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54" t="s">
        <v>183</v>
      </c>
      <c r="P33" s="155"/>
      <c r="Q33" s="156"/>
    </row>
    <row r="34" spans="1:21" x14ac:dyDescent="0.2">
      <c r="A34" s="28"/>
      <c r="B34" s="157" t="s">
        <v>65</v>
      </c>
      <c r="C34" s="157"/>
      <c r="D34" s="158"/>
      <c r="E34" s="38">
        <v>0.75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7" t="s">
        <v>184</v>
      </c>
      <c r="P34" s="108" t="s">
        <v>185</v>
      </c>
      <c r="Q34" s="109" t="s">
        <v>186</v>
      </c>
    </row>
    <row r="35" spans="1:21" ht="13.5" thickBot="1" x14ac:dyDescent="0.25">
      <c r="A35" s="28"/>
      <c r="B35" s="157" t="s">
        <v>67</v>
      </c>
      <c r="C35" s="157"/>
      <c r="D35" s="158"/>
      <c r="E35" s="39">
        <f>100*(E34/(F9+E34))</f>
        <v>2.8079371022089106</v>
      </c>
      <c r="F35" s="28"/>
      <c r="G35" s="28"/>
      <c r="H35" s="28"/>
      <c r="I35" s="28"/>
      <c r="J35" s="159">
        <v>37.5</v>
      </c>
      <c r="K35" s="160"/>
      <c r="L35" s="161">
        <v>2E-3</v>
      </c>
      <c r="M35" s="123"/>
      <c r="N35" s="28"/>
      <c r="O35" s="104">
        <f>E35</f>
        <v>2.8079371022089106</v>
      </c>
      <c r="P35" s="105">
        <f>100-(O35+Q35)</f>
        <v>60.745039311119434</v>
      </c>
      <c r="Q35" s="106">
        <f>J35*(E36/100)</f>
        <v>36.447023586671655</v>
      </c>
    </row>
    <row r="36" spans="1:21" ht="13.5" thickTop="1" x14ac:dyDescent="0.2">
      <c r="A36" s="28"/>
      <c r="B36" s="157" t="s">
        <v>68</v>
      </c>
      <c r="C36" s="165"/>
      <c r="D36" s="165"/>
      <c r="E36" s="39">
        <f>100-E35</f>
        <v>97.192062897791089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P36" s="85"/>
      <c r="Q36" s="85"/>
      <c r="R36" s="85"/>
      <c r="S36" s="85"/>
      <c r="T36" s="85"/>
      <c r="U36" s="85"/>
    </row>
    <row r="37" spans="1:2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P37" s="85"/>
      <c r="Q37" s="85"/>
      <c r="R37" s="85"/>
      <c r="S37" s="85"/>
      <c r="T37" s="85"/>
      <c r="U37" s="85"/>
    </row>
    <row r="38" spans="1:21" x14ac:dyDescent="0.2">
      <c r="A38" s="28"/>
      <c r="B38" s="65"/>
      <c r="C38" s="16" t="s">
        <v>52</v>
      </c>
      <c r="D38" s="117" t="s">
        <v>173</v>
      </c>
      <c r="E38" s="117"/>
      <c r="F38" s="117"/>
      <c r="G38" s="117"/>
      <c r="H38" s="117"/>
      <c r="I38" s="117"/>
      <c r="J38" s="65"/>
      <c r="K38" s="65"/>
      <c r="L38" s="65"/>
      <c r="M38" s="65"/>
      <c r="N38" s="28"/>
    </row>
    <row r="39" spans="1:21" x14ac:dyDescent="0.2">
      <c r="A39" s="28"/>
      <c r="B39" s="65"/>
      <c r="C39" s="65"/>
      <c r="D39" s="93" t="s">
        <v>150</v>
      </c>
      <c r="E39" s="88">
        <v>30.21</v>
      </c>
      <c r="F39" s="93" t="s">
        <v>59</v>
      </c>
      <c r="G39" s="88"/>
      <c r="H39" s="88"/>
      <c r="I39" s="88"/>
      <c r="J39" s="65"/>
      <c r="K39" s="65"/>
      <c r="L39" s="65"/>
      <c r="M39" s="65"/>
      <c r="N39" s="28"/>
    </row>
    <row r="40" spans="1:21" x14ac:dyDescent="0.2">
      <c r="A40" s="28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28"/>
    </row>
    <row r="41" spans="1:21" x14ac:dyDescent="0.2">
      <c r="A41" s="2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28"/>
    </row>
    <row r="42" spans="1:2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2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2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2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2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2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I38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B8:E8"/>
    <mergeCell ref="B9:E9"/>
    <mergeCell ref="B10:E10"/>
    <mergeCell ref="B11:E11"/>
    <mergeCell ref="O33:Q33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7"/>
  <sheetViews>
    <sheetView zoomScale="106" zoomScaleNormal="106" workbookViewId="0">
      <selection activeCell="F9" sqref="F9"/>
    </sheetView>
  </sheetViews>
  <sheetFormatPr defaultRowHeight="12.75" x14ac:dyDescent="0.2"/>
  <cols>
    <col min="1" max="12" width="9.140625" style="71"/>
    <col min="13" max="13" width="10.140625" style="71" bestFit="1" customWidth="1"/>
    <col min="14" max="16384" width="9.140625" style="71"/>
  </cols>
  <sheetData>
    <row r="1" spans="1:16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ht="13.5" thickBot="1" x14ac:dyDescent="0.25">
      <c r="A2" s="28"/>
      <c r="B2" s="16" t="s">
        <v>14</v>
      </c>
      <c r="C2" s="116" t="s">
        <v>73</v>
      </c>
      <c r="D2" s="116"/>
      <c r="L2" s="16" t="s">
        <v>30</v>
      </c>
      <c r="M2" s="33" t="s">
        <v>121</v>
      </c>
      <c r="N2" s="28"/>
      <c r="P2" s="111"/>
    </row>
    <row r="3" spans="1:16" ht="13.5" thickBot="1" x14ac:dyDescent="0.25">
      <c r="A3" s="28"/>
      <c r="L3" s="16" t="s">
        <v>31</v>
      </c>
      <c r="M3" s="22" t="s">
        <v>110</v>
      </c>
      <c r="N3" s="28"/>
    </row>
    <row r="4" spans="1:16" ht="13.5" thickBot="1" x14ac:dyDescent="0.25">
      <c r="A4" s="28"/>
      <c r="C4" s="16" t="s">
        <v>15</v>
      </c>
      <c r="D4" s="17" t="s">
        <v>89</v>
      </c>
      <c r="H4" s="19" t="s">
        <v>23</v>
      </c>
      <c r="L4" s="16" t="s">
        <v>32</v>
      </c>
      <c r="M4" s="30">
        <v>41609</v>
      </c>
      <c r="N4" s="28"/>
    </row>
    <row r="5" spans="1:16" ht="13.5" thickBot="1" x14ac:dyDescent="0.25">
      <c r="A5" s="28"/>
      <c r="C5" s="16" t="s">
        <v>16</v>
      </c>
      <c r="D5" s="18" t="s">
        <v>122</v>
      </c>
      <c r="H5" s="16" t="s">
        <v>24</v>
      </c>
      <c r="I5" s="17" t="s">
        <v>22</v>
      </c>
      <c r="N5" s="28"/>
    </row>
    <row r="6" spans="1:16" ht="13.5" thickBot="1" x14ac:dyDescent="0.25">
      <c r="A6" s="28"/>
      <c r="C6" s="16" t="s">
        <v>17</v>
      </c>
      <c r="D6" s="18" t="s">
        <v>123</v>
      </c>
      <c r="H6" s="16" t="s">
        <v>25</v>
      </c>
      <c r="I6" s="22">
        <v>98</v>
      </c>
      <c r="N6" s="28"/>
    </row>
    <row r="7" spans="1:16" ht="15" thickBot="1" x14ac:dyDescent="0.25">
      <c r="A7" s="28"/>
      <c r="E7" s="16"/>
      <c r="H7" s="20" t="s">
        <v>26</v>
      </c>
      <c r="I7" s="23">
        <v>72</v>
      </c>
      <c r="J7" s="71" t="s">
        <v>61</v>
      </c>
      <c r="K7" s="24" t="s">
        <v>57</v>
      </c>
      <c r="N7" s="28"/>
    </row>
    <row r="8" spans="1:16" ht="13.5" thickBot="1" x14ac:dyDescent="0.25">
      <c r="A8" s="28"/>
      <c r="B8" s="123" t="s">
        <v>19</v>
      </c>
      <c r="C8" s="123"/>
      <c r="D8" s="123"/>
      <c r="E8" s="123"/>
      <c r="F8" s="40">
        <v>2.7</v>
      </c>
      <c r="H8" s="21" t="s">
        <v>27</v>
      </c>
      <c r="I8" s="22">
        <v>5.9119999999999999</v>
      </c>
      <c r="J8" s="71" t="s">
        <v>60</v>
      </c>
      <c r="K8" s="71" t="s">
        <v>55</v>
      </c>
      <c r="N8" s="28"/>
    </row>
    <row r="9" spans="1:16" ht="13.5" thickBot="1" x14ac:dyDescent="0.25">
      <c r="A9" s="28"/>
      <c r="B9" s="123" t="s">
        <v>20</v>
      </c>
      <c r="C9" s="123"/>
      <c r="D9" s="123"/>
      <c r="E9" s="123"/>
      <c r="F9" s="32">
        <f>E39-F10+F11</f>
        <v>31.880000000000003</v>
      </c>
      <c r="G9" s="71" t="s">
        <v>59</v>
      </c>
      <c r="H9" s="21" t="s">
        <v>28</v>
      </c>
      <c r="I9" s="22">
        <v>15.212</v>
      </c>
      <c r="J9" s="71" t="s">
        <v>60</v>
      </c>
      <c r="K9" s="24" t="s">
        <v>58</v>
      </c>
      <c r="N9" s="28"/>
    </row>
    <row r="10" spans="1:16" ht="13.5" thickBot="1" x14ac:dyDescent="0.25">
      <c r="A10" s="28"/>
      <c r="B10" s="122" t="s">
        <v>148</v>
      </c>
      <c r="C10" s="123"/>
      <c r="D10" s="123"/>
      <c r="E10" s="123"/>
      <c r="F10" s="31">
        <v>6.25</v>
      </c>
      <c r="G10" s="71" t="s">
        <v>59</v>
      </c>
      <c r="H10" s="20" t="s">
        <v>29</v>
      </c>
      <c r="I10" s="22">
        <v>0.8</v>
      </c>
      <c r="J10" s="71" t="s">
        <v>39</v>
      </c>
      <c r="K10" s="71" t="s">
        <v>56</v>
      </c>
      <c r="N10" s="28"/>
    </row>
    <row r="11" spans="1:16" ht="13.5" thickBot="1" x14ac:dyDescent="0.25">
      <c r="A11" s="28"/>
      <c r="B11" s="117" t="s">
        <v>145</v>
      </c>
      <c r="C11" s="118"/>
      <c r="D11" s="118"/>
      <c r="E11" s="118"/>
      <c r="F11" s="92">
        <v>2</v>
      </c>
      <c r="G11" s="24" t="s">
        <v>59</v>
      </c>
      <c r="N11" s="28"/>
    </row>
    <row r="12" spans="1:16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6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6" x14ac:dyDescent="0.2">
      <c r="A14" s="28"/>
      <c r="B14" s="41" t="s">
        <v>38</v>
      </c>
      <c r="C14" s="70" t="s">
        <v>40</v>
      </c>
      <c r="D14" s="70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6" x14ac:dyDescent="0.2">
      <c r="A15" s="28"/>
      <c r="B15" s="43">
        <v>0.25</v>
      </c>
      <c r="C15" s="34">
        <v>1023.1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8.8306699036896781</v>
      </c>
      <c r="I15" s="139"/>
      <c r="J15" s="140">
        <f>F$8/(F$8-1)*1000/F$9*(C15-D15)/10</f>
        <v>95.154623957487757</v>
      </c>
      <c r="K15" s="141"/>
      <c r="L15" s="142">
        <f>(((30*F15)/(F$8-1))*(H15/B15))^0.5</f>
        <v>7.7129848098732912E-2</v>
      </c>
      <c r="M15" s="143"/>
      <c r="N15" s="28"/>
    </row>
    <row r="16" spans="1:16" x14ac:dyDescent="0.2">
      <c r="A16" s="28"/>
      <c r="B16" s="43">
        <v>0.5</v>
      </c>
      <c r="C16" s="34">
        <v>1022.6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8.9640637088813655</v>
      </c>
      <c r="I16" s="147"/>
      <c r="J16" s="140">
        <f t="shared" ref="J16:J25" si="2">F$8/(F$8-1)*1000/F$9*(C16-D16)/10</f>
        <v>92.66366521514513</v>
      </c>
      <c r="K16" s="148"/>
      <c r="L16" s="143">
        <f t="shared" ref="L16:L25" si="3">(((30*F16)/(F$8-1))*(H16/B16))^0.5</f>
        <v>5.4949420922845341E-2</v>
      </c>
      <c r="M16" s="149"/>
      <c r="N16" s="28"/>
    </row>
    <row r="17" spans="1:23" x14ac:dyDescent="0.2">
      <c r="A17" s="28"/>
      <c r="B17" s="43">
        <v>1</v>
      </c>
      <c r="C17" s="34">
        <v>1022.2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9.070778753034709</v>
      </c>
      <c r="I17" s="147"/>
      <c r="J17" s="140">
        <f t="shared" si="2"/>
        <v>90.670898221271173</v>
      </c>
      <c r="K17" s="148"/>
      <c r="L17" s="143">
        <f t="shared" si="3"/>
        <v>3.9085704294968333E-2</v>
      </c>
      <c r="M17" s="149"/>
      <c r="N17" s="28"/>
    </row>
    <row r="18" spans="1:23" x14ac:dyDescent="0.2">
      <c r="A18" s="28"/>
      <c r="B18" s="43">
        <v>2</v>
      </c>
      <c r="C18" s="34">
        <v>1021.5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9.2575300803030824</v>
      </c>
      <c r="I18" s="139"/>
      <c r="J18" s="140">
        <f>F$8/(F$8-1)*1000/F$9*(C18-D18)/10</f>
        <v>87.18355598199129</v>
      </c>
      <c r="K18" s="141"/>
      <c r="L18" s="142">
        <f>(((30*F18)/(F$8-1))*(H18/B18))^0.5</f>
        <v>2.7920823486747008E-2</v>
      </c>
      <c r="M18" s="143"/>
      <c r="N18" s="28"/>
    </row>
    <row r="19" spans="1:23" x14ac:dyDescent="0.2">
      <c r="A19" s="28"/>
      <c r="B19" s="43">
        <v>4</v>
      </c>
      <c r="C19" s="34">
        <v>1020.8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9.4442814075714576</v>
      </c>
      <c r="I19" s="139"/>
      <c r="J19" s="140">
        <f t="shared" si="2"/>
        <v>83.696213742711407</v>
      </c>
      <c r="K19" s="141"/>
      <c r="L19" s="142">
        <f t="shared" si="3"/>
        <v>1.9941146258920447E-2</v>
      </c>
      <c r="M19" s="143"/>
      <c r="N19" s="28"/>
    </row>
    <row r="20" spans="1:23" x14ac:dyDescent="0.2">
      <c r="A20" s="28"/>
      <c r="B20" s="43">
        <v>8</v>
      </c>
      <c r="C20" s="34">
        <v>1019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9.9244991062615178</v>
      </c>
      <c r="I20" s="139"/>
      <c r="J20" s="150">
        <f t="shared" si="2"/>
        <v>74.728762270278239</v>
      </c>
      <c r="K20" s="145"/>
      <c r="L20" s="142">
        <f t="shared" si="3"/>
        <v>1.4454562787746442E-2</v>
      </c>
      <c r="M20" s="143"/>
      <c r="N20" s="28"/>
    </row>
    <row r="21" spans="1:23" x14ac:dyDescent="0.2">
      <c r="A21" s="28"/>
      <c r="B21" s="43">
        <v>16</v>
      </c>
      <c r="C21" s="34">
        <v>1017.3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10.378038043913264</v>
      </c>
      <c r="I21" s="139"/>
      <c r="J21" s="150">
        <f t="shared" si="2"/>
        <v>66.259502546313144</v>
      </c>
      <c r="K21" s="145"/>
      <c r="L21" s="142">
        <f t="shared" si="3"/>
        <v>1.0451852996870103E-2</v>
      </c>
      <c r="M21" s="143"/>
      <c r="N21" s="28"/>
    </row>
    <row r="22" spans="1:23" x14ac:dyDescent="0.2">
      <c r="A22" s="28"/>
      <c r="B22" s="43">
        <v>32</v>
      </c>
      <c r="C22" s="34">
        <v>1015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10.991649547795012</v>
      </c>
      <c r="I22" s="139"/>
      <c r="J22" s="150">
        <f t="shared" si="2"/>
        <v>54.801092331537383</v>
      </c>
      <c r="K22" s="145"/>
      <c r="L22" s="142">
        <f>(((30*F22)/(F$8-1))*(H22/B22))^0.5</f>
        <v>7.6059261160215967E-3</v>
      </c>
      <c r="M22" s="143"/>
      <c r="N22" s="28"/>
    </row>
    <row r="23" spans="1:23" x14ac:dyDescent="0.2">
      <c r="A23" s="28"/>
      <c r="B23" s="43">
        <v>64</v>
      </c>
      <c r="C23" s="34">
        <v>1013.5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11.391830963370074</v>
      </c>
      <c r="I23" s="139"/>
      <c r="J23" s="150">
        <f t="shared" si="2"/>
        <v>47.328216104509558</v>
      </c>
      <c r="K23" s="145"/>
      <c r="L23" s="142">
        <f t="shared" si="3"/>
        <v>5.4752308391261863E-3</v>
      </c>
      <c r="M23" s="143"/>
      <c r="N23" s="28"/>
    </row>
    <row r="24" spans="1:23" x14ac:dyDescent="0.2">
      <c r="A24" s="28"/>
      <c r="B24" s="43">
        <v>128</v>
      </c>
      <c r="C24" s="34">
        <v>1012.2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11.738654856868447</v>
      </c>
      <c r="I24" s="139"/>
      <c r="J24" s="150">
        <f t="shared" si="2"/>
        <v>40.851723374419002</v>
      </c>
      <c r="K24" s="145"/>
      <c r="L24" s="142">
        <f t="shared" si="3"/>
        <v>3.9300659376684333E-3</v>
      </c>
      <c r="M24" s="143"/>
      <c r="N24" s="28"/>
      <c r="W24" s="71" t="s">
        <v>4</v>
      </c>
    </row>
    <row r="25" spans="1:23" x14ac:dyDescent="0.2">
      <c r="A25" s="28"/>
      <c r="B25" s="43">
        <v>256</v>
      </c>
      <c r="C25" s="34">
        <v>1010.7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12.138836272443507</v>
      </c>
      <c r="I25" s="139"/>
      <c r="J25" s="150">
        <f t="shared" si="2"/>
        <v>33.378847147391177</v>
      </c>
      <c r="K25" s="145"/>
      <c r="L25" s="142">
        <f t="shared" si="3"/>
        <v>2.8259482147312991E-3</v>
      </c>
      <c r="M25" s="143"/>
      <c r="N25" s="28"/>
    </row>
    <row r="26" spans="1:23" x14ac:dyDescent="0.2">
      <c r="A26" s="28"/>
      <c r="B26" s="43">
        <v>581</v>
      </c>
      <c r="C26" s="34">
        <v>1009.2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12.539017688018568</v>
      </c>
      <c r="I26" s="139"/>
      <c r="J26" s="150">
        <f>F$8/(F$8-1)*1000/F$9*(C26-D26)/10</f>
        <v>25.905970920363352</v>
      </c>
      <c r="K26" s="145"/>
      <c r="L26" s="142">
        <f>(((30*F26)/(F$8-1))*(H26/B26))^0.5</f>
        <v>1.9065111356842935E-3</v>
      </c>
      <c r="M26" s="143"/>
      <c r="N26" s="28"/>
    </row>
    <row r="27" spans="1:23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95" t="s">
        <v>4</v>
      </c>
    </row>
    <row r="28" spans="1:23" x14ac:dyDescent="0.2">
      <c r="A28" s="28"/>
      <c r="B28" s="90" t="s">
        <v>4</v>
      </c>
      <c r="C28" s="79" t="s">
        <v>4</v>
      </c>
      <c r="D28" s="79" t="s">
        <v>4</v>
      </c>
      <c r="E28" s="91" t="s">
        <v>4</v>
      </c>
      <c r="F28" s="170" t="s">
        <v>4</v>
      </c>
      <c r="G28" s="138"/>
      <c r="H28" s="151" t="s">
        <v>4</v>
      </c>
      <c r="I28" s="139"/>
      <c r="J28" s="152" t="s">
        <v>4</v>
      </c>
      <c r="K28" s="145"/>
      <c r="L28" s="153" t="s">
        <v>4</v>
      </c>
      <c r="M28" s="143"/>
      <c r="N28" s="28"/>
    </row>
    <row r="29" spans="1:23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23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23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23" ht="13.5" thickBo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Top="1" x14ac:dyDescent="0.2">
      <c r="A33" s="28"/>
      <c r="B33" s="36" t="s">
        <v>62</v>
      </c>
      <c r="C33" s="162" t="s">
        <v>63</v>
      </c>
      <c r="D33" s="162"/>
      <c r="E33" s="72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54" t="s">
        <v>183</v>
      </c>
      <c r="P33" s="155"/>
      <c r="Q33" s="156"/>
    </row>
    <row r="34" spans="1:17" x14ac:dyDescent="0.2">
      <c r="A34" s="28"/>
      <c r="B34" s="157" t="s">
        <v>65</v>
      </c>
      <c r="C34" s="157"/>
      <c r="D34" s="158"/>
      <c r="E34" s="38">
        <v>0.26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7" t="s">
        <v>184</v>
      </c>
      <c r="P34" s="108" t="s">
        <v>185</v>
      </c>
      <c r="Q34" s="109" t="s">
        <v>186</v>
      </c>
    </row>
    <row r="35" spans="1:17" ht="13.5" thickBot="1" x14ac:dyDescent="0.25">
      <c r="A35" s="28"/>
      <c r="B35" s="157" t="s">
        <v>67</v>
      </c>
      <c r="C35" s="157"/>
      <c r="D35" s="158"/>
      <c r="E35" s="39">
        <f>100*(E34/(F9+E34))</f>
        <v>0.80896079651524588</v>
      </c>
      <c r="F35" s="28"/>
      <c r="G35" s="28"/>
      <c r="H35" s="28"/>
      <c r="I35" s="28"/>
      <c r="J35" s="159">
        <v>27</v>
      </c>
      <c r="K35" s="160"/>
      <c r="L35" s="161">
        <v>2E-3</v>
      </c>
      <c r="M35" s="123"/>
      <c r="N35" s="28"/>
      <c r="O35" s="104">
        <f>E35</f>
        <v>0.80896079651524588</v>
      </c>
      <c r="P35" s="105">
        <f>100-(O35+Q35)</f>
        <v>72.409458618543866</v>
      </c>
      <c r="Q35" s="106">
        <f>J35*(E36/100)</f>
        <v>26.781580584940883</v>
      </c>
    </row>
    <row r="36" spans="1:17" ht="13.5" thickTop="1" x14ac:dyDescent="0.2">
      <c r="A36" s="28"/>
      <c r="B36" s="157" t="s">
        <v>68</v>
      </c>
      <c r="C36" s="165"/>
      <c r="D36" s="165"/>
      <c r="E36" s="39">
        <f>100-E35</f>
        <v>99.191039203484749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C38" s="16" t="s">
        <v>52</v>
      </c>
      <c r="D38" s="117" t="s">
        <v>157</v>
      </c>
      <c r="E38" s="117"/>
      <c r="F38" s="117"/>
      <c r="G38" s="117"/>
      <c r="H38" s="117"/>
      <c r="I38" s="117"/>
      <c r="J38" s="117"/>
      <c r="K38" s="117"/>
      <c r="L38" s="117"/>
      <c r="M38" s="117"/>
      <c r="N38" s="28"/>
    </row>
    <row r="39" spans="1:17" x14ac:dyDescent="0.2">
      <c r="A39" s="28"/>
      <c r="D39" s="85" t="s">
        <v>124</v>
      </c>
      <c r="E39" s="85">
        <v>36.130000000000003</v>
      </c>
      <c r="F39" s="24" t="s">
        <v>59</v>
      </c>
      <c r="G39" s="85"/>
      <c r="H39" s="85"/>
      <c r="I39" s="85"/>
      <c r="J39" s="85"/>
      <c r="K39" s="85"/>
      <c r="L39" s="85"/>
      <c r="M39" s="85"/>
      <c r="N39" s="28"/>
    </row>
    <row r="40" spans="1:17" x14ac:dyDescent="0.2">
      <c r="A40" s="28"/>
      <c r="N40" s="28"/>
    </row>
    <row r="41" spans="1:17" x14ac:dyDescent="0.2">
      <c r="A41" s="28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M38"/>
    <mergeCell ref="B11:E11"/>
    <mergeCell ref="B10:E10"/>
    <mergeCell ref="B9:E9"/>
    <mergeCell ref="B8:E8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O33:Q33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7"/>
  <sheetViews>
    <sheetView zoomScaleNormal="100" workbookViewId="0">
      <selection activeCell="B35" sqref="B35:E35"/>
    </sheetView>
  </sheetViews>
  <sheetFormatPr defaultRowHeight="12.75" x14ac:dyDescent="0.2"/>
  <cols>
    <col min="13" max="13" width="10.140625" bestFit="1" customWidth="1"/>
  </cols>
  <sheetData>
    <row r="1" spans="1:19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S1" s="111"/>
    </row>
    <row r="2" spans="1:19" ht="13.5" thickBot="1" x14ac:dyDescent="0.25">
      <c r="A2" s="28"/>
      <c r="B2" s="16" t="s">
        <v>14</v>
      </c>
      <c r="C2" s="116" t="s">
        <v>73</v>
      </c>
      <c r="D2" s="116"/>
      <c r="E2" s="65"/>
      <c r="F2" s="65"/>
      <c r="G2" s="65"/>
      <c r="H2" s="65"/>
      <c r="I2" s="65"/>
      <c r="J2" s="65"/>
      <c r="K2" s="65"/>
      <c r="L2" s="16" t="s">
        <v>30</v>
      </c>
      <c r="M2" s="33" t="s">
        <v>84</v>
      </c>
      <c r="N2" s="28"/>
    </row>
    <row r="3" spans="1:19" ht="13.5" thickBot="1" x14ac:dyDescent="0.25">
      <c r="A3" s="28"/>
      <c r="B3" s="65"/>
      <c r="C3" s="65"/>
      <c r="D3" s="65"/>
      <c r="E3" s="65"/>
      <c r="F3" s="65"/>
      <c r="G3" s="65"/>
      <c r="H3" s="65"/>
      <c r="I3" s="65"/>
      <c r="J3" s="65"/>
      <c r="K3" s="65"/>
      <c r="L3" s="16" t="s">
        <v>31</v>
      </c>
      <c r="M3" s="22" t="s">
        <v>74</v>
      </c>
      <c r="N3" s="28"/>
    </row>
    <row r="4" spans="1:19" ht="13.5" thickBot="1" x14ac:dyDescent="0.25">
      <c r="A4" s="28"/>
      <c r="B4" s="65"/>
      <c r="C4" s="16" t="s">
        <v>15</v>
      </c>
      <c r="D4" s="17" t="s">
        <v>89</v>
      </c>
      <c r="E4" s="65"/>
      <c r="F4" s="65"/>
      <c r="G4" s="65"/>
      <c r="H4" s="19" t="s">
        <v>23</v>
      </c>
      <c r="I4" s="65"/>
      <c r="J4" s="65"/>
      <c r="K4" s="65"/>
      <c r="L4" s="16" t="s">
        <v>32</v>
      </c>
      <c r="M4" s="30">
        <v>41635</v>
      </c>
      <c r="N4" s="28"/>
    </row>
    <row r="5" spans="1:19" ht="13.5" thickBot="1" x14ac:dyDescent="0.25">
      <c r="A5" s="28"/>
      <c r="B5" s="65"/>
      <c r="C5" s="16" t="s">
        <v>16</v>
      </c>
      <c r="D5" s="18" t="s">
        <v>101</v>
      </c>
      <c r="E5" s="65"/>
      <c r="F5" s="65"/>
      <c r="G5" s="65"/>
      <c r="H5" s="16" t="s">
        <v>24</v>
      </c>
      <c r="I5" s="17" t="s">
        <v>22</v>
      </c>
      <c r="J5" s="65"/>
      <c r="K5" s="65"/>
      <c r="L5" s="65"/>
      <c r="M5" s="65"/>
      <c r="N5" s="28"/>
    </row>
    <row r="6" spans="1:19" ht="13.5" thickBot="1" x14ac:dyDescent="0.25">
      <c r="A6" s="28"/>
      <c r="B6" s="65"/>
      <c r="C6" s="16" t="s">
        <v>17</v>
      </c>
      <c r="D6" s="18" t="s">
        <v>102</v>
      </c>
      <c r="E6" s="65"/>
      <c r="F6" s="65"/>
      <c r="G6" s="65"/>
      <c r="H6" s="16" t="s">
        <v>25</v>
      </c>
      <c r="I6" s="22">
        <v>98</v>
      </c>
      <c r="J6" s="65"/>
      <c r="K6" s="65"/>
      <c r="L6" s="65"/>
      <c r="M6" s="65"/>
      <c r="N6" s="28"/>
    </row>
    <row r="7" spans="1:19" ht="15" thickBot="1" x14ac:dyDescent="0.25">
      <c r="A7" s="28"/>
      <c r="B7" s="65"/>
      <c r="C7" s="65"/>
      <c r="D7" s="65"/>
      <c r="E7" s="16"/>
      <c r="F7" s="65"/>
      <c r="G7" s="65"/>
      <c r="H7" s="20" t="s">
        <v>26</v>
      </c>
      <c r="I7" s="23">
        <v>72</v>
      </c>
      <c r="J7" s="65" t="s">
        <v>61</v>
      </c>
      <c r="K7" s="24" t="s">
        <v>57</v>
      </c>
      <c r="L7" s="65"/>
      <c r="M7" s="65"/>
      <c r="N7" s="28"/>
    </row>
    <row r="8" spans="1:19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65" t="s">
        <v>60</v>
      </c>
      <c r="K8" s="65" t="s">
        <v>55</v>
      </c>
      <c r="L8" s="65"/>
      <c r="M8" s="65"/>
      <c r="N8" s="28"/>
    </row>
    <row r="9" spans="1:19" ht="13.5" thickBot="1" x14ac:dyDescent="0.25">
      <c r="A9" s="28"/>
      <c r="B9" s="123" t="s">
        <v>20</v>
      </c>
      <c r="C9" s="123"/>
      <c r="D9" s="123"/>
      <c r="E9" s="123"/>
      <c r="F9" s="32">
        <f>E39-F10+F11</f>
        <v>24.95</v>
      </c>
      <c r="G9" s="85" t="s">
        <v>59</v>
      </c>
      <c r="H9" s="21" t="s">
        <v>28</v>
      </c>
      <c r="I9" s="22">
        <v>15.212</v>
      </c>
      <c r="J9" s="65" t="s">
        <v>60</v>
      </c>
      <c r="K9" s="24" t="s">
        <v>58</v>
      </c>
      <c r="L9" s="65"/>
      <c r="M9" s="65"/>
      <c r="N9" s="28"/>
    </row>
    <row r="10" spans="1:19" ht="13.5" thickBot="1" x14ac:dyDescent="0.25">
      <c r="A10" s="28"/>
      <c r="B10" s="122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65" t="s">
        <v>39</v>
      </c>
      <c r="K10" s="65" t="s">
        <v>56</v>
      </c>
      <c r="L10" s="65"/>
      <c r="M10" s="65"/>
      <c r="N10" s="28"/>
    </row>
    <row r="11" spans="1:19" ht="13.5" thickBot="1" x14ac:dyDescent="0.25">
      <c r="A11" s="28"/>
      <c r="B11" s="117" t="s">
        <v>145</v>
      </c>
      <c r="C11" s="118"/>
      <c r="D11" s="118"/>
      <c r="E11" s="118"/>
      <c r="F11" s="92">
        <v>2</v>
      </c>
      <c r="G11" s="24" t="s">
        <v>59</v>
      </c>
      <c r="H11" s="65"/>
      <c r="I11" s="65"/>
      <c r="J11" s="65"/>
      <c r="K11" s="65"/>
      <c r="L11" s="65"/>
      <c r="M11" s="65"/>
      <c r="N11" s="28"/>
    </row>
    <row r="12" spans="1:19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9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9" x14ac:dyDescent="0.2">
      <c r="A14" s="28"/>
      <c r="B14" s="41" t="s">
        <v>38</v>
      </c>
      <c r="C14" s="64" t="s">
        <v>40</v>
      </c>
      <c r="D14" s="64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9" x14ac:dyDescent="0.2">
      <c r="A15" s="28"/>
      <c r="B15" s="43">
        <v>0.25</v>
      </c>
      <c r="C15" s="34">
        <v>1019.9</v>
      </c>
      <c r="D15" s="34">
        <v>1004</v>
      </c>
      <c r="E15" s="35">
        <v>23.1</v>
      </c>
      <c r="F15" s="137">
        <f t="shared" ref="F15:F28" si="0">(0.000000004089*(E15)^2)-(0.00000041793*E15)+0.000017016</f>
        <v>9.5437482900000011E-6</v>
      </c>
      <c r="G15" s="138"/>
      <c r="H15" s="138">
        <f t="shared" ref="H15:H25" si="1">(1057-(C15+I$10))/3.7483</f>
        <v>9.6843902569164868</v>
      </c>
      <c r="I15" s="139"/>
      <c r="J15" s="140">
        <f>F$8/(F$8-1)*1000/F$9*(C15-D15)/10</f>
        <v>101.21419309206634</v>
      </c>
      <c r="K15" s="141"/>
      <c r="L15" s="142">
        <f>(((30*F15)/(F$8-1))*(H15/B15))^0.5</f>
        <v>8.0772177630145159E-2</v>
      </c>
      <c r="M15" s="143"/>
      <c r="N15" s="28"/>
    </row>
    <row r="16" spans="1:19" x14ac:dyDescent="0.2">
      <c r="A16" s="28"/>
      <c r="B16" s="43">
        <v>0.5</v>
      </c>
      <c r="C16" s="34">
        <v>1019.2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9.87114158418483</v>
      </c>
      <c r="I16" s="147"/>
      <c r="J16" s="140">
        <f t="shared" ref="J16:J25" si="2">F$8/(F$8-1)*1000/F$9*(C16-D16)/10</f>
        <v>96.758222327007246</v>
      </c>
      <c r="K16" s="148"/>
      <c r="L16" s="143">
        <f t="shared" ref="L16:L25" si="3">(((30*F16)/(F$8-1))*(H16/B16))^0.5</f>
        <v>5.766261627608283E-2</v>
      </c>
      <c r="M16" s="149"/>
      <c r="N16" s="28"/>
    </row>
    <row r="17" spans="1:23" x14ac:dyDescent="0.2">
      <c r="A17" s="28"/>
      <c r="B17" s="43">
        <v>1</v>
      </c>
      <c r="C17" s="34">
        <v>1018.7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10.004535389376517</v>
      </c>
      <c r="I17" s="147"/>
      <c r="J17" s="140">
        <f t="shared" si="2"/>
        <v>93.575386066250445</v>
      </c>
      <c r="K17" s="148"/>
      <c r="L17" s="143">
        <f t="shared" si="3"/>
        <v>4.1048199970839153E-2</v>
      </c>
      <c r="M17" s="149"/>
      <c r="N17" s="28"/>
    </row>
    <row r="18" spans="1:23" x14ac:dyDescent="0.2">
      <c r="A18" s="28"/>
      <c r="B18" s="43">
        <v>2</v>
      </c>
      <c r="C18" s="34">
        <v>1018.3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10.111250433529891</v>
      </c>
      <c r="I18" s="139"/>
      <c r="J18" s="140">
        <f>F$8/(F$8-1)*1000/F$9*(C18-D18)/10</f>
        <v>91.029117057644413</v>
      </c>
      <c r="K18" s="141"/>
      <c r="L18" s="142">
        <f>(((30*F18)/(F$8-1))*(H18/B18))^0.5</f>
        <v>2.9179852391690523E-2</v>
      </c>
      <c r="M18" s="143"/>
      <c r="N18" s="28"/>
    </row>
    <row r="19" spans="1:23" x14ac:dyDescent="0.2">
      <c r="A19" s="28"/>
      <c r="B19" s="43">
        <v>4</v>
      </c>
      <c r="C19" s="34">
        <v>1018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10.191286716644891</v>
      </c>
      <c r="I19" s="139"/>
      <c r="J19" s="140">
        <f t="shared" si="2"/>
        <v>89.119415301190628</v>
      </c>
      <c r="K19" s="141"/>
      <c r="L19" s="142">
        <f t="shared" si="3"/>
        <v>2.0714772560714131E-2</v>
      </c>
      <c r="M19" s="143"/>
      <c r="N19" s="28"/>
    </row>
    <row r="20" spans="1:23" x14ac:dyDescent="0.2">
      <c r="A20" s="28"/>
      <c r="B20" s="43">
        <v>8</v>
      </c>
      <c r="C20" s="34">
        <v>1017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10.458074327028266</v>
      </c>
      <c r="I20" s="139"/>
      <c r="J20" s="150">
        <f t="shared" si="2"/>
        <v>82.753742779676998</v>
      </c>
      <c r="K20" s="145"/>
      <c r="L20" s="142">
        <f t="shared" si="3"/>
        <v>1.4838039522026178E-2</v>
      </c>
      <c r="M20" s="143"/>
      <c r="N20" s="28"/>
    </row>
    <row r="21" spans="1:23" x14ac:dyDescent="0.2">
      <c r="A21" s="28"/>
      <c r="B21" s="43">
        <v>16</v>
      </c>
      <c r="C21" s="34">
        <v>1016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10.724861937411639</v>
      </c>
      <c r="I21" s="139"/>
      <c r="J21" s="150">
        <f t="shared" si="2"/>
        <v>76.388070258163381</v>
      </c>
      <c r="K21" s="145"/>
      <c r="L21" s="142">
        <f t="shared" si="3"/>
        <v>1.0625063119656376E-2</v>
      </c>
      <c r="M21" s="143"/>
      <c r="N21" s="28"/>
    </row>
    <row r="22" spans="1:23" x14ac:dyDescent="0.2">
      <c r="A22" s="28"/>
      <c r="B22" s="43">
        <v>32</v>
      </c>
      <c r="C22" s="34">
        <v>1014.8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11.0450070698717</v>
      </c>
      <c r="I22" s="139"/>
      <c r="J22" s="150">
        <f t="shared" si="2"/>
        <v>68.749263232346749</v>
      </c>
      <c r="K22" s="145"/>
      <c r="L22" s="142">
        <f>(((30*F22)/(F$8-1))*(H22/B22))^0.5</f>
        <v>7.6243647518456975E-3</v>
      </c>
      <c r="M22" s="143"/>
      <c r="N22" s="28"/>
    </row>
    <row r="23" spans="1:23" x14ac:dyDescent="0.2">
      <c r="A23" s="28"/>
      <c r="B23" s="43">
        <v>64</v>
      </c>
      <c r="C23" s="34">
        <v>1013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11.52522476856176</v>
      </c>
      <c r="I23" s="139"/>
      <c r="J23" s="150">
        <f t="shared" si="2"/>
        <v>57.291052693622547</v>
      </c>
      <c r="K23" s="145"/>
      <c r="L23" s="142">
        <f t="shared" si="3"/>
        <v>5.5071939293280768E-3</v>
      </c>
      <c r="M23" s="143"/>
      <c r="N23" s="28"/>
    </row>
    <row r="24" spans="1:23" x14ac:dyDescent="0.2">
      <c r="A24" s="28"/>
      <c r="B24" s="43">
        <v>128</v>
      </c>
      <c r="C24" s="34">
        <v>1012.2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11.738654856868447</v>
      </c>
      <c r="I24" s="139"/>
      <c r="J24" s="150">
        <f t="shared" si="2"/>
        <v>52.198514676411932</v>
      </c>
      <c r="K24" s="145"/>
      <c r="L24" s="142">
        <f t="shared" si="3"/>
        <v>3.9300659376684333E-3</v>
      </c>
      <c r="M24" s="143"/>
      <c r="N24" s="28"/>
      <c r="W24" t="s">
        <v>4</v>
      </c>
    </row>
    <row r="25" spans="1:23" x14ac:dyDescent="0.2">
      <c r="A25" s="28"/>
      <c r="B25" s="43">
        <v>256</v>
      </c>
      <c r="C25" s="34">
        <v>1010.8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12.112157511405195</v>
      </c>
      <c r="I25" s="139"/>
      <c r="J25" s="150">
        <f t="shared" si="2"/>
        <v>43.286573146292298</v>
      </c>
      <c r="K25" s="145"/>
      <c r="L25" s="142">
        <f t="shared" si="3"/>
        <v>2.8228410689706842E-3</v>
      </c>
      <c r="M25" s="143"/>
      <c r="N25" s="28"/>
    </row>
    <row r="26" spans="1:23" x14ac:dyDescent="0.2">
      <c r="A26" s="28"/>
      <c r="B26" s="43">
        <v>500</v>
      </c>
      <c r="C26" s="34">
        <v>1009.4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12.485660165941912</v>
      </c>
      <c r="I26" s="139"/>
      <c r="J26" s="150">
        <f>F$8/(F$8-1)*1000/F$9*(C26-D26)/10</f>
        <v>34.374631616173374</v>
      </c>
      <c r="K26" s="145"/>
      <c r="L26" s="142">
        <f>(((30*F26)/(F$8-1))*(H26/B26))^0.5</f>
        <v>2.0507674132459832E-3</v>
      </c>
      <c r="M26" s="143"/>
      <c r="N26" s="28"/>
    </row>
    <row r="27" spans="1:23" x14ac:dyDescent="0.2">
      <c r="A27" s="28"/>
      <c r="B27" s="43">
        <v>680</v>
      </c>
      <c r="C27" s="34">
        <v>1009</v>
      </c>
      <c r="D27" s="34">
        <v>1004</v>
      </c>
      <c r="E27" s="35">
        <v>23.1</v>
      </c>
      <c r="F27" s="137">
        <f t="shared" si="0"/>
        <v>9.5437482900000011E-6</v>
      </c>
      <c r="G27" s="138"/>
      <c r="H27" s="138">
        <f>(1057-(C27+I$10))/3.7483</f>
        <v>12.592375210095256</v>
      </c>
      <c r="I27" s="139"/>
      <c r="J27" s="150">
        <f>F$8/(F$8-1)*1000/F$9*(C27-D27)/10</f>
        <v>31.828362607568078</v>
      </c>
      <c r="K27" s="145"/>
      <c r="L27" s="142">
        <f>(((30*F27)/(F$8-1))*(H27/B27))^0.5</f>
        <v>1.7660175961632116E-3</v>
      </c>
      <c r="M27" s="143"/>
      <c r="N27" s="28"/>
    </row>
    <row r="28" spans="1:23" x14ac:dyDescent="0.2">
      <c r="A28" s="28"/>
      <c r="B28" s="43">
        <v>2879</v>
      </c>
      <c r="C28" s="34">
        <v>1008</v>
      </c>
      <c r="D28" s="34">
        <v>1004</v>
      </c>
      <c r="E28" s="35">
        <v>23.1</v>
      </c>
      <c r="F28" s="137">
        <f t="shared" si="0"/>
        <v>9.5437482900000011E-6</v>
      </c>
      <c r="G28" s="138"/>
      <c r="H28" s="138">
        <f>(1057-(C28+I$10))/3.7483</f>
        <v>12.859162820478629</v>
      </c>
      <c r="I28" s="139"/>
      <c r="J28" s="150">
        <f>F$8/(F$8-1)*1000/F$9*(C28-D28)/10</f>
        <v>25.462690086054462</v>
      </c>
      <c r="K28" s="145"/>
      <c r="L28" s="142">
        <f>(((30*F28)/(F$8-1))*(H28/B28))^0.5</f>
        <v>8.6732361281344943E-4</v>
      </c>
      <c r="M28" s="143"/>
      <c r="N28" s="28"/>
    </row>
    <row r="29" spans="1:23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23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23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23" ht="13.5" thickBo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Top="1" x14ac:dyDescent="0.2">
      <c r="A33" s="28"/>
      <c r="B33" s="36" t="s">
        <v>62</v>
      </c>
      <c r="C33" s="162" t="s">
        <v>63</v>
      </c>
      <c r="D33" s="162"/>
      <c r="E33" s="66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54" t="s">
        <v>183</v>
      </c>
      <c r="P33" s="155"/>
      <c r="Q33" s="156"/>
    </row>
    <row r="34" spans="1:17" x14ac:dyDescent="0.2">
      <c r="A34" s="28"/>
      <c r="B34" s="157" t="s">
        <v>65</v>
      </c>
      <c r="C34" s="157"/>
      <c r="D34" s="158"/>
      <c r="E34" s="38">
        <v>0.22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7" t="s">
        <v>184</v>
      </c>
      <c r="P34" s="108" t="s">
        <v>185</v>
      </c>
      <c r="Q34" s="109" t="s">
        <v>186</v>
      </c>
    </row>
    <row r="35" spans="1:17" ht="13.5" thickBot="1" x14ac:dyDescent="0.25">
      <c r="A35" s="28"/>
      <c r="B35" s="157" t="s">
        <v>67</v>
      </c>
      <c r="C35" s="157"/>
      <c r="D35" s="158"/>
      <c r="E35" s="39">
        <f>100*(E34/(F9+E34))</f>
        <v>0.87405641636869291</v>
      </c>
      <c r="F35" s="28"/>
      <c r="G35" s="28"/>
      <c r="H35" s="28"/>
      <c r="I35" s="28"/>
      <c r="J35" s="159">
        <v>33.700000000000003</v>
      </c>
      <c r="K35" s="160"/>
      <c r="L35" s="161">
        <v>2E-3</v>
      </c>
      <c r="M35" s="123"/>
      <c r="N35" s="28"/>
      <c r="O35" s="104">
        <f>E35</f>
        <v>0.87405641636869291</v>
      </c>
      <c r="P35" s="105">
        <f>100-(O35+Q35)</f>
        <v>65.720500595947556</v>
      </c>
      <c r="Q35" s="106">
        <f>J35*(E36/100)</f>
        <v>33.405442987683756</v>
      </c>
    </row>
    <row r="36" spans="1:17" ht="13.5" thickTop="1" x14ac:dyDescent="0.2">
      <c r="A36" s="28"/>
      <c r="B36" s="157" t="s">
        <v>68</v>
      </c>
      <c r="C36" s="165"/>
      <c r="D36" s="165"/>
      <c r="E36" s="39">
        <f>100-E35</f>
        <v>99.125943583631312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65"/>
      <c r="C38" s="16" t="s">
        <v>52</v>
      </c>
      <c r="D38" s="117" t="s">
        <v>174</v>
      </c>
      <c r="E38" s="117"/>
      <c r="F38" s="117"/>
      <c r="G38" s="117"/>
      <c r="H38" s="117"/>
      <c r="I38" s="117"/>
      <c r="J38" s="117"/>
      <c r="K38" s="117"/>
      <c r="L38" s="117"/>
      <c r="M38" s="117"/>
      <c r="N38" s="28"/>
    </row>
    <row r="39" spans="1:17" x14ac:dyDescent="0.2">
      <c r="A39" s="28"/>
      <c r="B39" s="65"/>
      <c r="C39" s="65"/>
      <c r="D39" s="85" t="s">
        <v>124</v>
      </c>
      <c r="E39" s="85">
        <v>29.2</v>
      </c>
      <c r="F39" s="24" t="s">
        <v>59</v>
      </c>
      <c r="G39" s="85"/>
      <c r="H39" s="85"/>
      <c r="I39" s="85"/>
      <c r="J39" s="85"/>
      <c r="K39" s="85"/>
      <c r="L39" s="85"/>
      <c r="M39" s="85"/>
      <c r="N39" s="28"/>
    </row>
    <row r="40" spans="1:17" x14ac:dyDescent="0.2">
      <c r="A40" s="28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28"/>
    </row>
    <row r="41" spans="1:17" x14ac:dyDescent="0.2">
      <c r="A41" s="2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Q44" s="24" t="s">
        <v>4</v>
      </c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M38"/>
    <mergeCell ref="B8:E8"/>
    <mergeCell ref="B9:E9"/>
    <mergeCell ref="B10:E10"/>
    <mergeCell ref="B11:E11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O33:Q33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zoomScale="96" zoomScaleNormal="96" workbookViewId="0">
      <selection activeCell="F9" sqref="F9"/>
    </sheetView>
  </sheetViews>
  <sheetFormatPr defaultRowHeight="12.75" x14ac:dyDescent="0.2"/>
  <sheetData>
    <row r="1" spans="1:18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R1" s="111"/>
    </row>
    <row r="2" spans="1:18" ht="13.5" thickBot="1" x14ac:dyDescent="0.25">
      <c r="A2" s="28"/>
      <c r="B2" s="16" t="s">
        <v>14</v>
      </c>
      <c r="C2" s="116" t="s">
        <v>73</v>
      </c>
      <c r="D2" s="116"/>
      <c r="E2" s="77"/>
      <c r="F2" s="77"/>
      <c r="G2" s="77"/>
      <c r="H2" s="77"/>
      <c r="I2" s="77"/>
      <c r="J2" s="77"/>
      <c r="K2" s="77"/>
      <c r="L2" s="16" t="s">
        <v>30</v>
      </c>
      <c r="M2" s="81" t="s">
        <v>130</v>
      </c>
      <c r="N2" s="28"/>
    </row>
    <row r="3" spans="1:18" ht="13.5" thickBot="1" x14ac:dyDescent="0.25">
      <c r="A3" s="28"/>
      <c r="B3" s="77"/>
      <c r="C3" s="77"/>
      <c r="D3" s="77"/>
      <c r="E3" s="77"/>
      <c r="F3" s="77"/>
      <c r="G3" s="77"/>
      <c r="H3" s="77"/>
      <c r="I3" s="77"/>
      <c r="J3" s="77"/>
      <c r="K3" s="77"/>
      <c r="L3" s="16" t="s">
        <v>31</v>
      </c>
      <c r="M3" s="22" t="s">
        <v>110</v>
      </c>
      <c r="N3" s="28"/>
    </row>
    <row r="4" spans="1:18" ht="13.5" thickBot="1" x14ac:dyDescent="0.25">
      <c r="A4" s="28"/>
      <c r="B4" s="77"/>
      <c r="C4" s="16" t="s">
        <v>15</v>
      </c>
      <c r="D4" s="17" t="s">
        <v>89</v>
      </c>
      <c r="E4" s="77"/>
      <c r="F4" s="77"/>
      <c r="G4" s="77"/>
      <c r="H4" s="19" t="s">
        <v>23</v>
      </c>
      <c r="I4" s="77"/>
      <c r="J4" s="77"/>
      <c r="K4" s="77"/>
      <c r="L4" s="16" t="s">
        <v>32</v>
      </c>
      <c r="M4" s="30">
        <v>41609</v>
      </c>
      <c r="N4" s="28"/>
    </row>
    <row r="5" spans="1:18" ht="13.5" thickBot="1" x14ac:dyDescent="0.25">
      <c r="A5" s="28"/>
      <c r="B5" s="77"/>
      <c r="C5" s="16" t="s">
        <v>16</v>
      </c>
      <c r="D5" s="80" t="s">
        <v>130</v>
      </c>
      <c r="E5" s="77"/>
      <c r="F5" s="77"/>
      <c r="G5" s="77"/>
      <c r="H5" s="16" t="s">
        <v>24</v>
      </c>
      <c r="I5" s="17" t="s">
        <v>22</v>
      </c>
      <c r="J5" s="77"/>
      <c r="K5" s="77"/>
      <c r="L5" s="77"/>
      <c r="M5" s="77"/>
      <c r="N5" s="28"/>
    </row>
    <row r="6" spans="1:18" ht="13.5" thickBot="1" x14ac:dyDescent="0.25">
      <c r="A6" s="28"/>
      <c r="B6" s="77"/>
      <c r="C6" s="16" t="s">
        <v>17</v>
      </c>
      <c r="D6" s="80" t="s">
        <v>244</v>
      </c>
      <c r="E6" s="77"/>
      <c r="F6" s="77"/>
      <c r="G6" s="77"/>
      <c r="H6" s="16" t="s">
        <v>25</v>
      </c>
      <c r="I6" s="22">
        <v>98</v>
      </c>
      <c r="J6" s="77"/>
      <c r="K6" s="77"/>
      <c r="L6" s="77"/>
      <c r="M6" s="77"/>
      <c r="N6" s="28"/>
    </row>
    <row r="7" spans="1:18" ht="15" thickBot="1" x14ac:dyDescent="0.25">
      <c r="A7" s="28"/>
      <c r="B7" s="77"/>
      <c r="C7" s="77"/>
      <c r="D7" s="77"/>
      <c r="E7" s="16"/>
      <c r="F7" s="77"/>
      <c r="G7" s="77"/>
      <c r="H7" s="20" t="s">
        <v>26</v>
      </c>
      <c r="I7" s="23">
        <v>72</v>
      </c>
      <c r="J7" s="77" t="s">
        <v>61</v>
      </c>
      <c r="K7" s="24" t="s">
        <v>57</v>
      </c>
      <c r="L7" s="77"/>
      <c r="M7" s="77"/>
      <c r="N7" s="28"/>
    </row>
    <row r="8" spans="1:18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77" t="s">
        <v>60</v>
      </c>
      <c r="K8" s="77" t="s">
        <v>55</v>
      </c>
      <c r="L8" s="77"/>
      <c r="M8" s="77"/>
      <c r="N8" s="28"/>
    </row>
    <row r="9" spans="1:18" ht="13.5" thickBot="1" x14ac:dyDescent="0.25">
      <c r="A9" s="28"/>
      <c r="B9" s="123" t="s">
        <v>20</v>
      </c>
      <c r="C9" s="123"/>
      <c r="D9" s="123"/>
      <c r="E9" s="123"/>
      <c r="F9" s="32">
        <f>E39-F10+F11</f>
        <v>27.05</v>
      </c>
      <c r="G9" s="85" t="s">
        <v>59</v>
      </c>
      <c r="H9" s="21" t="s">
        <v>28</v>
      </c>
      <c r="I9" s="22">
        <v>15.212</v>
      </c>
      <c r="J9" s="77" t="s">
        <v>60</v>
      </c>
      <c r="K9" s="24" t="s">
        <v>58</v>
      </c>
      <c r="L9" s="77"/>
      <c r="M9" s="77"/>
      <c r="N9" s="28"/>
    </row>
    <row r="10" spans="1:18" ht="13.5" thickBot="1" x14ac:dyDescent="0.25">
      <c r="A10" s="28"/>
      <c r="B10" s="122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77" t="s">
        <v>39</v>
      </c>
      <c r="K10" s="77" t="s">
        <v>56</v>
      </c>
      <c r="L10" s="77"/>
      <c r="M10" s="77"/>
      <c r="N10" s="28"/>
    </row>
    <row r="11" spans="1:18" ht="13.5" thickBot="1" x14ac:dyDescent="0.25">
      <c r="A11" s="28"/>
      <c r="B11" s="117" t="s">
        <v>145</v>
      </c>
      <c r="C11" s="118"/>
      <c r="D11" s="118"/>
      <c r="E11" s="118"/>
      <c r="F11" s="92">
        <v>2</v>
      </c>
      <c r="G11" s="24" t="s">
        <v>59</v>
      </c>
      <c r="H11" s="77"/>
      <c r="I11" s="77"/>
      <c r="J11" s="77"/>
      <c r="K11" s="77"/>
      <c r="L11" s="77"/>
      <c r="M11" s="77"/>
      <c r="N11" s="28"/>
    </row>
    <row r="12" spans="1:18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8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8" x14ac:dyDescent="0.2">
      <c r="A14" s="28"/>
      <c r="B14" s="41" t="s">
        <v>38</v>
      </c>
      <c r="C14" s="76" t="s">
        <v>40</v>
      </c>
      <c r="D14" s="76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8" x14ac:dyDescent="0.2">
      <c r="A15" s="28"/>
      <c r="B15" s="43">
        <v>0.25</v>
      </c>
      <c r="C15" s="79">
        <v>1020.5</v>
      </c>
      <c r="D15" s="34">
        <v>1004</v>
      </c>
      <c r="E15" s="35">
        <v>23.1</v>
      </c>
      <c r="F15" s="137">
        <f t="shared" ref="F15:F27" si="0">(0.000000004089*(E15)^2)-(0.00000041793*E15)+0.000017016</f>
        <v>9.5437482900000011E-6</v>
      </c>
      <c r="G15" s="138"/>
      <c r="H15" s="138">
        <f t="shared" ref="H15:H25" si="1">(1057-(C15+I$10))/3.7483</f>
        <v>9.5243176906864573</v>
      </c>
      <c r="I15" s="139"/>
      <c r="J15" s="140">
        <f>F$8/(F$8-1)*1000/F$9*(C15-D15)/10</f>
        <v>96.879417201261276</v>
      </c>
      <c r="K15" s="141"/>
      <c r="L15" s="142">
        <f>(((30*F15)/(F$8-1))*(H15/B15))^0.5</f>
        <v>8.0101857512679286E-2</v>
      </c>
      <c r="M15" s="143"/>
      <c r="N15" s="28"/>
    </row>
    <row r="16" spans="1:18" x14ac:dyDescent="0.2">
      <c r="A16" s="28"/>
      <c r="B16" s="43">
        <v>0.5</v>
      </c>
      <c r="C16" s="79">
        <v>1020.2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9.6043539738014569</v>
      </c>
      <c r="I16" s="147"/>
      <c r="J16" s="140">
        <f t="shared" ref="J16:J25" si="2">F$8/(F$8-1)*1000/F$9*(C16-D16)/10</f>
        <v>95.117973252147706</v>
      </c>
      <c r="K16" s="148"/>
      <c r="L16" s="143">
        <f t="shared" ref="L16:L25" si="3">(((30*F16)/(F$8-1))*(H16/B16))^0.5</f>
        <v>5.6878054326992576E-2</v>
      </c>
      <c r="M16" s="149"/>
      <c r="N16" s="28"/>
    </row>
    <row r="17" spans="1:14" x14ac:dyDescent="0.2">
      <c r="A17" s="28"/>
      <c r="B17" s="43">
        <v>1</v>
      </c>
      <c r="C17" s="79">
        <v>1020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9.6577114958781429</v>
      </c>
      <c r="I17" s="147"/>
      <c r="J17" s="140">
        <f t="shared" si="2"/>
        <v>93.943677286071548</v>
      </c>
      <c r="K17" s="148"/>
      <c r="L17" s="143">
        <f t="shared" si="3"/>
        <v>4.0330422229255258E-2</v>
      </c>
      <c r="M17" s="149"/>
      <c r="N17" s="28"/>
    </row>
    <row r="18" spans="1:14" x14ac:dyDescent="0.2">
      <c r="A18" s="28"/>
      <c r="B18" s="43">
        <v>2</v>
      </c>
      <c r="C18" s="79">
        <v>1019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9.9244991062615178</v>
      </c>
      <c r="I18" s="139"/>
      <c r="J18" s="140">
        <f>F$8/(F$8-1)*1000/F$9*(C18-D18)/10</f>
        <v>88.072197455692077</v>
      </c>
      <c r="K18" s="141"/>
      <c r="L18" s="142">
        <f>(((30*F18)/(F$8-1))*(H18/B18))^0.5</f>
        <v>2.8909125575492883E-2</v>
      </c>
      <c r="M18" s="143"/>
      <c r="N18" s="28"/>
    </row>
    <row r="19" spans="1:14" x14ac:dyDescent="0.2">
      <c r="A19" s="28"/>
      <c r="B19" s="43">
        <v>4</v>
      </c>
      <c r="C19" s="79">
        <v>1018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10.191286716644891</v>
      </c>
      <c r="I19" s="139"/>
      <c r="J19" s="140">
        <f t="shared" si="2"/>
        <v>82.200717625312592</v>
      </c>
      <c r="K19" s="141"/>
      <c r="L19" s="142">
        <f t="shared" si="3"/>
        <v>2.0714772560714131E-2</v>
      </c>
      <c r="M19" s="143"/>
      <c r="N19" s="28"/>
    </row>
    <row r="20" spans="1:14" x14ac:dyDescent="0.2">
      <c r="A20" s="28"/>
      <c r="B20" s="43">
        <v>8</v>
      </c>
      <c r="C20" s="79">
        <v>1017.6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10.298001760798234</v>
      </c>
      <c r="I20" s="139"/>
      <c r="J20" s="150">
        <f t="shared" si="2"/>
        <v>79.852125693160957</v>
      </c>
      <c r="K20" s="145"/>
      <c r="L20" s="142">
        <f t="shared" si="3"/>
        <v>1.4724045212356512E-2</v>
      </c>
      <c r="M20" s="143"/>
      <c r="N20" s="28"/>
    </row>
    <row r="21" spans="1:14" x14ac:dyDescent="0.2">
      <c r="A21" s="28"/>
      <c r="B21" s="43">
        <v>16</v>
      </c>
      <c r="C21" s="79">
        <v>1017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10.458074327028266</v>
      </c>
      <c r="I21" s="139"/>
      <c r="J21" s="150">
        <f t="shared" si="2"/>
        <v>76.329237794933135</v>
      </c>
      <c r="K21" s="145"/>
      <c r="L21" s="142">
        <f t="shared" si="3"/>
        <v>1.0492078365538709E-2</v>
      </c>
      <c r="M21" s="143"/>
      <c r="N21" s="28"/>
    </row>
    <row r="22" spans="1:14" x14ac:dyDescent="0.2">
      <c r="A22" s="28"/>
      <c r="B22" s="43">
        <v>32</v>
      </c>
      <c r="C22" s="79">
        <v>1015.4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10.88493450364167</v>
      </c>
      <c r="I22" s="139"/>
      <c r="J22" s="150">
        <f t="shared" si="2"/>
        <v>66.934870066325843</v>
      </c>
      <c r="K22" s="145"/>
      <c r="L22" s="142">
        <f>(((30*F22)/(F$8-1))*(H22/B22))^0.5</f>
        <v>7.5689140904600096E-3</v>
      </c>
      <c r="M22" s="143"/>
      <c r="N22" s="28"/>
    </row>
    <row r="23" spans="1:14" x14ac:dyDescent="0.2">
      <c r="A23" s="28"/>
      <c r="B23" s="43">
        <v>64</v>
      </c>
      <c r="C23" s="79">
        <v>1014.1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11.231758397140043</v>
      </c>
      <c r="I23" s="139"/>
      <c r="J23" s="150">
        <f t="shared" si="2"/>
        <v>59.301946286832802</v>
      </c>
      <c r="K23" s="145"/>
      <c r="L23" s="142">
        <f t="shared" si="3"/>
        <v>5.4366270850139172E-3</v>
      </c>
      <c r="M23" s="143"/>
      <c r="N23" s="28"/>
    </row>
    <row r="24" spans="1:14" x14ac:dyDescent="0.2">
      <c r="A24" s="28"/>
      <c r="B24" s="43">
        <v>128</v>
      </c>
      <c r="C24" s="79">
        <v>1013.1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11.498546007523418</v>
      </c>
      <c r="I24" s="139"/>
      <c r="J24" s="150">
        <f t="shared" si="2"/>
        <v>53.430466456453324</v>
      </c>
      <c r="K24" s="145"/>
      <c r="L24" s="142">
        <f t="shared" si="3"/>
        <v>3.8896644153786643E-3</v>
      </c>
      <c r="M24" s="143"/>
      <c r="N24" s="28"/>
    </row>
    <row r="25" spans="1:14" x14ac:dyDescent="0.2">
      <c r="A25" s="28"/>
      <c r="B25" s="43">
        <v>256</v>
      </c>
      <c r="C25" s="79">
        <v>1012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11.792012378945135</v>
      </c>
      <c r="I25" s="139"/>
      <c r="J25" s="150">
        <f t="shared" si="2"/>
        <v>46.971838643035774</v>
      </c>
      <c r="K25" s="145"/>
      <c r="L25" s="142">
        <f t="shared" si="3"/>
        <v>2.7852849693634218E-3</v>
      </c>
      <c r="M25" s="143"/>
      <c r="N25" s="28"/>
    </row>
    <row r="26" spans="1:14" x14ac:dyDescent="0.2">
      <c r="A26" s="28"/>
      <c r="B26" s="43">
        <v>512</v>
      </c>
      <c r="C26" s="79">
        <v>1010.9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12.085478750366851</v>
      </c>
      <c r="I26" s="139"/>
      <c r="J26" s="150">
        <f>F$8/(F$8-1)*1000/F$9*(C26-D26)/10</f>
        <v>40.513210829618217</v>
      </c>
      <c r="K26" s="145"/>
      <c r="L26" s="142">
        <f>(((30*F26)/(F$8-1))*(H26/B26))^0.5</f>
        <v>1.9938505572123593E-3</v>
      </c>
      <c r="M26" s="143"/>
      <c r="N26" s="28"/>
    </row>
    <row r="27" spans="1:14" x14ac:dyDescent="0.2">
      <c r="A27" s="28"/>
      <c r="B27" s="43">
        <v>1481</v>
      </c>
      <c r="C27" s="34">
        <v>1010</v>
      </c>
      <c r="D27" s="34">
        <v>1004</v>
      </c>
      <c r="E27" s="35">
        <v>23.1</v>
      </c>
      <c r="F27" s="137">
        <f t="shared" si="0"/>
        <v>9.5437482900000011E-6</v>
      </c>
      <c r="G27" s="138"/>
      <c r="H27" s="138">
        <f>(1057-(C27+I$10))/3.7483</f>
        <v>12.325587599711882</v>
      </c>
      <c r="I27" s="139"/>
      <c r="J27" s="150">
        <f>F$8/(F$8-1)*1000/F$9*(C27-D27)/10</f>
        <v>35.228878982276832</v>
      </c>
      <c r="K27" s="145"/>
      <c r="L27" s="142">
        <f>(((30*F27)/(F$8-1))*(H27/B27))^0.5</f>
        <v>1.1839188682585837E-3</v>
      </c>
      <c r="M27" s="143"/>
      <c r="N27" s="28"/>
    </row>
    <row r="28" spans="1:14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ht="13.5" thickBo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Top="1" x14ac:dyDescent="0.2">
      <c r="A33" s="28"/>
      <c r="B33" s="36" t="s">
        <v>62</v>
      </c>
      <c r="C33" s="162" t="s">
        <v>63</v>
      </c>
      <c r="D33" s="162"/>
      <c r="E33" s="78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54" t="s">
        <v>183</v>
      </c>
      <c r="P33" s="155"/>
      <c r="Q33" s="156"/>
    </row>
    <row r="34" spans="1:17" x14ac:dyDescent="0.2">
      <c r="A34" s="28"/>
      <c r="B34" s="157" t="s">
        <v>65</v>
      </c>
      <c r="C34" s="157"/>
      <c r="D34" s="158"/>
      <c r="E34" s="38">
        <v>2.5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7" t="s">
        <v>184</v>
      </c>
      <c r="P34" s="108" t="s">
        <v>185</v>
      </c>
      <c r="Q34" s="109" t="s">
        <v>186</v>
      </c>
    </row>
    <row r="35" spans="1:17" ht="13.5" thickBot="1" x14ac:dyDescent="0.25">
      <c r="A35" s="28"/>
      <c r="B35" s="157" t="s">
        <v>67</v>
      </c>
      <c r="C35" s="157"/>
      <c r="D35" s="158"/>
      <c r="E35" s="39">
        <f>100*(E34/(F9+E34))</f>
        <v>8.4602368866328259</v>
      </c>
      <c r="F35" s="28"/>
      <c r="G35" s="28"/>
      <c r="H35" s="28"/>
      <c r="I35" s="28"/>
      <c r="J35" s="159">
        <v>40.6</v>
      </c>
      <c r="K35" s="160"/>
      <c r="L35" s="161">
        <v>2E-3</v>
      </c>
      <c r="M35" s="123"/>
      <c r="N35" s="28"/>
      <c r="O35" s="104">
        <f>E35</f>
        <v>8.4602368866328259</v>
      </c>
      <c r="P35" s="105">
        <f>100-(O35+Q35)</f>
        <v>54.374619289340103</v>
      </c>
      <c r="Q35" s="106">
        <f>J35*(E36/100)</f>
        <v>37.165143824027069</v>
      </c>
    </row>
    <row r="36" spans="1:17" ht="13.5" thickTop="1" x14ac:dyDescent="0.2">
      <c r="A36" s="28"/>
      <c r="B36" s="157" t="s">
        <v>68</v>
      </c>
      <c r="C36" s="165"/>
      <c r="D36" s="165"/>
      <c r="E36" s="39">
        <f>100-E35</f>
        <v>91.539763113367172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77"/>
      <c r="C38" s="16" t="s">
        <v>52</v>
      </c>
      <c r="D38" s="117" t="s">
        <v>175</v>
      </c>
      <c r="E38" s="117"/>
      <c r="F38" s="117"/>
      <c r="G38" s="117"/>
      <c r="H38" s="117"/>
      <c r="I38" s="117"/>
      <c r="J38" s="77"/>
      <c r="K38" s="77"/>
      <c r="L38" s="77"/>
      <c r="M38" s="77"/>
      <c r="N38" s="28"/>
    </row>
    <row r="39" spans="1:17" x14ac:dyDescent="0.2">
      <c r="A39" s="28"/>
      <c r="B39" s="77"/>
      <c r="C39" s="77"/>
      <c r="D39" s="77" t="s">
        <v>124</v>
      </c>
      <c r="E39" s="77">
        <v>31.3</v>
      </c>
      <c r="F39" s="77"/>
      <c r="G39" s="77"/>
      <c r="H39" s="77"/>
      <c r="I39" s="77"/>
      <c r="J39" s="77"/>
      <c r="K39" s="77"/>
      <c r="L39" s="77"/>
      <c r="M39" s="77"/>
      <c r="N39" s="28"/>
    </row>
    <row r="40" spans="1:17" x14ac:dyDescent="0.2">
      <c r="A40" s="2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28"/>
    </row>
    <row r="41" spans="1:17" x14ac:dyDescent="0.2">
      <c r="A41" s="28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I38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B8:E8"/>
    <mergeCell ref="B9:E9"/>
    <mergeCell ref="B10:E10"/>
    <mergeCell ref="B11:E11"/>
    <mergeCell ref="O33:Q33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7"/>
  <sheetViews>
    <sheetView topLeftCell="B1" zoomScaleNormal="100" workbookViewId="0">
      <selection activeCell="C26" sqref="C26"/>
    </sheetView>
  </sheetViews>
  <sheetFormatPr defaultRowHeight="12.75" x14ac:dyDescent="0.2"/>
  <cols>
    <col min="13" max="13" width="10.140625" bestFit="1" customWidth="1"/>
  </cols>
  <sheetData>
    <row r="1" spans="1:19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9" ht="13.5" thickBot="1" x14ac:dyDescent="0.25">
      <c r="A2" s="28"/>
      <c r="B2" s="16" t="s">
        <v>14</v>
      </c>
      <c r="C2" s="116" t="s">
        <v>73</v>
      </c>
      <c r="D2" s="116"/>
      <c r="E2" s="65"/>
      <c r="F2" s="65"/>
      <c r="G2" s="65"/>
      <c r="H2" s="65"/>
      <c r="I2" s="65"/>
      <c r="J2" s="65"/>
      <c r="K2" s="65"/>
      <c r="L2" s="16" t="s">
        <v>30</v>
      </c>
      <c r="M2" s="33" t="s">
        <v>85</v>
      </c>
      <c r="N2" s="28"/>
      <c r="S2" s="111"/>
    </row>
    <row r="3" spans="1:19" ht="13.5" thickBot="1" x14ac:dyDescent="0.25">
      <c r="A3" s="28"/>
      <c r="B3" s="65"/>
      <c r="C3" s="65"/>
      <c r="D3" s="65"/>
      <c r="E3" s="65"/>
      <c r="F3" s="65"/>
      <c r="G3" s="65"/>
      <c r="H3" s="65"/>
      <c r="I3" s="65"/>
      <c r="J3" s="65"/>
      <c r="K3" s="65"/>
      <c r="L3" s="16" t="s">
        <v>31</v>
      </c>
      <c r="M3" s="22" t="s">
        <v>74</v>
      </c>
      <c r="N3" s="28"/>
    </row>
    <row r="4" spans="1:19" ht="13.5" thickBot="1" x14ac:dyDescent="0.25">
      <c r="A4" s="28"/>
      <c r="B4" s="65"/>
      <c r="C4" s="16" t="s">
        <v>15</v>
      </c>
      <c r="D4" s="17" t="s">
        <v>89</v>
      </c>
      <c r="E4" s="65"/>
      <c r="F4" s="65"/>
      <c r="G4" s="65"/>
      <c r="H4" s="19" t="s">
        <v>23</v>
      </c>
      <c r="I4" s="65"/>
      <c r="J4" s="65"/>
      <c r="K4" s="65"/>
      <c r="L4" s="16" t="s">
        <v>32</v>
      </c>
      <c r="M4" s="30">
        <v>41605</v>
      </c>
      <c r="N4" s="28"/>
    </row>
    <row r="5" spans="1:19" ht="13.5" thickBot="1" x14ac:dyDescent="0.25">
      <c r="A5" s="28"/>
      <c r="B5" s="65"/>
      <c r="C5" s="16" t="s">
        <v>16</v>
      </c>
      <c r="D5" s="18" t="s">
        <v>103</v>
      </c>
      <c r="E5" s="65"/>
      <c r="F5" s="65"/>
      <c r="G5" s="65"/>
      <c r="H5" s="16" t="s">
        <v>24</v>
      </c>
      <c r="I5" s="17" t="s">
        <v>22</v>
      </c>
      <c r="J5" s="65"/>
      <c r="K5" s="65"/>
      <c r="L5" s="65"/>
      <c r="M5" s="65"/>
      <c r="N5" s="28"/>
    </row>
    <row r="6" spans="1:19" ht="13.5" thickBot="1" x14ac:dyDescent="0.25">
      <c r="A6" s="28"/>
      <c r="B6" s="65"/>
      <c r="C6" s="16" t="s">
        <v>17</v>
      </c>
      <c r="D6" s="18" t="s">
        <v>245</v>
      </c>
      <c r="E6" s="65"/>
      <c r="F6" s="65"/>
      <c r="G6" s="65"/>
      <c r="H6" s="16" t="s">
        <v>25</v>
      </c>
      <c r="I6" s="22">
        <v>98</v>
      </c>
      <c r="J6" s="65"/>
      <c r="K6" s="65"/>
      <c r="L6" s="65"/>
      <c r="M6" s="65"/>
      <c r="N6" s="28"/>
    </row>
    <row r="7" spans="1:19" ht="15" thickBot="1" x14ac:dyDescent="0.25">
      <c r="A7" s="28"/>
      <c r="B7" s="65"/>
      <c r="C7" s="65"/>
      <c r="D7" s="65"/>
      <c r="E7" s="16"/>
      <c r="F7" s="65"/>
      <c r="G7" s="65"/>
      <c r="H7" s="20" t="s">
        <v>26</v>
      </c>
      <c r="I7" s="23">
        <v>72</v>
      </c>
      <c r="J7" s="65" t="s">
        <v>61</v>
      </c>
      <c r="K7" s="24" t="s">
        <v>57</v>
      </c>
      <c r="L7" s="65"/>
      <c r="M7" s="65"/>
      <c r="N7" s="28"/>
    </row>
    <row r="8" spans="1:19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65" t="s">
        <v>60</v>
      </c>
      <c r="K8" s="65" t="s">
        <v>55</v>
      </c>
      <c r="L8" s="65"/>
      <c r="M8" s="65"/>
      <c r="N8" s="28"/>
    </row>
    <row r="9" spans="1:19" ht="13.5" thickBot="1" x14ac:dyDescent="0.25">
      <c r="A9" s="28"/>
      <c r="B9" s="123" t="s">
        <v>20</v>
      </c>
      <c r="C9" s="123"/>
      <c r="D9" s="123"/>
      <c r="E9" s="123"/>
      <c r="F9" s="32">
        <f>E39-F10+F11</f>
        <v>19.54</v>
      </c>
      <c r="G9" s="85" t="s">
        <v>59</v>
      </c>
      <c r="H9" s="21" t="s">
        <v>28</v>
      </c>
      <c r="I9" s="22">
        <v>15.212</v>
      </c>
      <c r="J9" s="65" t="s">
        <v>60</v>
      </c>
      <c r="K9" s="24" t="s">
        <v>58</v>
      </c>
      <c r="L9" s="65"/>
      <c r="M9" s="65"/>
      <c r="N9" s="28"/>
    </row>
    <row r="10" spans="1:19" ht="13.5" thickBot="1" x14ac:dyDescent="0.25">
      <c r="A10" s="28"/>
      <c r="B10" s="122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65" t="s">
        <v>39</v>
      </c>
      <c r="K10" s="65" t="s">
        <v>56</v>
      </c>
      <c r="L10" s="65"/>
      <c r="M10" s="65"/>
      <c r="N10" s="28"/>
    </row>
    <row r="11" spans="1:19" ht="13.5" thickBot="1" x14ac:dyDescent="0.25">
      <c r="A11" s="28"/>
      <c r="B11" s="117" t="s">
        <v>145</v>
      </c>
      <c r="C11" s="118"/>
      <c r="D11" s="118"/>
      <c r="E11" s="118"/>
      <c r="F11" s="92">
        <v>2</v>
      </c>
      <c r="G11" s="24" t="s">
        <v>59</v>
      </c>
      <c r="H11" s="65"/>
      <c r="I11" s="65"/>
      <c r="J11" s="65"/>
      <c r="K11" s="65"/>
      <c r="L11" s="65"/>
      <c r="M11" s="65"/>
      <c r="N11" s="28"/>
    </row>
    <row r="12" spans="1:19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9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9" x14ac:dyDescent="0.2">
      <c r="A14" s="28"/>
      <c r="B14" s="41" t="s">
        <v>38</v>
      </c>
      <c r="C14" s="64" t="s">
        <v>40</v>
      </c>
      <c r="D14" s="64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9" x14ac:dyDescent="0.2">
      <c r="A15" s="28"/>
      <c r="B15" s="43">
        <v>0.25</v>
      </c>
      <c r="C15" s="34">
        <v>1016.2</v>
      </c>
      <c r="D15" s="34">
        <v>1004</v>
      </c>
      <c r="E15" s="35">
        <v>23.1</v>
      </c>
      <c r="F15" s="137">
        <f t="shared" ref="F15:F28" si="0">(0.000000004089*(E15)^2)-(0.00000041793*E15)+0.000017016</f>
        <v>9.5437482900000011E-6</v>
      </c>
      <c r="G15" s="138"/>
      <c r="H15" s="138">
        <f t="shared" ref="H15:H25" si="1">(1057-(C15+I$10))/3.7483</f>
        <v>10.671504415334953</v>
      </c>
      <c r="I15" s="139"/>
      <c r="J15" s="140">
        <f>F$8/(F$8-1)*1000/F$9*(C15-D15)/10</f>
        <v>99.163104341020301</v>
      </c>
      <c r="K15" s="141"/>
      <c r="L15" s="142">
        <f>(((30*F15)/(F$8-1))*(H15/B15))^0.5</f>
        <v>8.4788797268720975E-2</v>
      </c>
      <c r="M15" s="143"/>
      <c r="N15" s="28"/>
    </row>
    <row r="16" spans="1:19" x14ac:dyDescent="0.2">
      <c r="A16" s="28"/>
      <c r="B16" s="43">
        <v>0.5</v>
      </c>
      <c r="C16" s="34">
        <v>1015.9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10.751540698449983</v>
      </c>
      <c r="I16" s="147"/>
      <c r="J16" s="140">
        <f t="shared" ref="J16:J25" si="2">F$8/(F$8-1)*1000/F$9*(C16-D16)/10</f>
        <v>96.724667349027456</v>
      </c>
      <c r="K16" s="148"/>
      <c r="L16" s="143">
        <f t="shared" ref="L16:L25" si="3">(((30*F16)/(F$8-1))*(H16/B16))^0.5</f>
        <v>6.0179143784800347E-2</v>
      </c>
      <c r="M16" s="149"/>
      <c r="N16" s="28"/>
    </row>
    <row r="17" spans="1:14" x14ac:dyDescent="0.2">
      <c r="A17" s="28"/>
      <c r="B17" s="43">
        <v>1</v>
      </c>
      <c r="C17" s="34">
        <v>1015.7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10.804898220526638</v>
      </c>
      <c r="I17" s="147"/>
      <c r="J17" s="140">
        <f t="shared" si="2"/>
        <v>95.099042687699821</v>
      </c>
      <c r="K17" s="148"/>
      <c r="L17" s="143">
        <f t="shared" si="3"/>
        <v>4.265854074524443E-2</v>
      </c>
      <c r="M17" s="149"/>
      <c r="N17" s="28"/>
    </row>
    <row r="18" spans="1:14" x14ac:dyDescent="0.2">
      <c r="A18" s="28"/>
      <c r="B18" s="43">
        <v>2</v>
      </c>
      <c r="C18" s="34">
        <v>1015.5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10.858255742603326</v>
      </c>
      <c r="I18" s="139"/>
      <c r="J18" s="140">
        <f>F$8/(F$8-1)*1000/F$9*(C18-D18)/10</f>
        <v>93.473418026371249</v>
      </c>
      <c r="K18" s="141"/>
      <c r="L18" s="142">
        <f>(((30*F18)/(F$8-1))*(H18/B18))^0.5</f>
        <v>3.0238531079497949E-2</v>
      </c>
      <c r="M18" s="143"/>
      <c r="N18" s="28"/>
    </row>
    <row r="19" spans="1:14" x14ac:dyDescent="0.2">
      <c r="A19" s="28"/>
      <c r="B19" s="43">
        <v>4</v>
      </c>
      <c r="C19" s="34">
        <v>1015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10.991649547795012</v>
      </c>
      <c r="I19" s="139"/>
      <c r="J19" s="140">
        <f t="shared" si="2"/>
        <v>89.40935637305077</v>
      </c>
      <c r="K19" s="141"/>
      <c r="L19" s="142">
        <f t="shared" si="3"/>
        <v>2.1512807735370922E-2</v>
      </c>
      <c r="M19" s="143"/>
      <c r="N19" s="28"/>
    </row>
    <row r="20" spans="1:14" x14ac:dyDescent="0.2">
      <c r="A20" s="28"/>
      <c r="B20" s="43">
        <v>8</v>
      </c>
      <c r="C20" s="34">
        <v>1014.5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11.125043352986699</v>
      </c>
      <c r="I20" s="139"/>
      <c r="J20" s="150">
        <f t="shared" si="2"/>
        <v>85.345294719730276</v>
      </c>
      <c r="K20" s="145"/>
      <c r="L20" s="142">
        <f t="shared" si="3"/>
        <v>1.5303878795834544E-2</v>
      </c>
      <c r="M20" s="143"/>
      <c r="N20" s="28"/>
    </row>
    <row r="21" spans="1:14" x14ac:dyDescent="0.2">
      <c r="A21" s="28"/>
      <c r="B21" s="43">
        <v>16</v>
      </c>
      <c r="C21" s="34">
        <v>1013.4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11.418509724408416</v>
      </c>
      <c r="I21" s="139"/>
      <c r="J21" s="150">
        <f t="shared" si="2"/>
        <v>76.404359082425017</v>
      </c>
      <c r="K21" s="145"/>
      <c r="L21" s="142">
        <f t="shared" si="3"/>
        <v>1.0963276734338209E-2</v>
      </c>
      <c r="M21" s="143"/>
      <c r="N21" s="28"/>
    </row>
    <row r="22" spans="1:14" x14ac:dyDescent="0.2">
      <c r="A22" s="28"/>
      <c r="B22" s="43">
        <v>35</v>
      </c>
      <c r="C22" s="34">
        <v>1012.3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11.711976095830135</v>
      </c>
      <c r="I22" s="139"/>
      <c r="J22" s="150">
        <f t="shared" si="2"/>
        <v>67.463423445119744</v>
      </c>
      <c r="K22" s="145"/>
      <c r="L22" s="142">
        <f>(((30*F22)/(F$8-1))*(H22/B22))^0.5</f>
        <v>7.5071781393106964E-3</v>
      </c>
      <c r="M22" s="143"/>
      <c r="N22" s="28"/>
    </row>
    <row r="23" spans="1:14" x14ac:dyDescent="0.2">
      <c r="A23" s="28"/>
      <c r="B23" s="43">
        <v>64</v>
      </c>
      <c r="C23" s="34">
        <v>1011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12.058799989328508</v>
      </c>
      <c r="I23" s="139"/>
      <c r="J23" s="150">
        <f t="shared" si="2"/>
        <v>56.896863146486851</v>
      </c>
      <c r="K23" s="145"/>
      <c r="L23" s="142">
        <f t="shared" si="3"/>
        <v>5.6332329890806361E-3</v>
      </c>
      <c r="M23" s="143"/>
      <c r="N23" s="28"/>
    </row>
    <row r="24" spans="1:14" x14ac:dyDescent="0.2">
      <c r="A24" s="28"/>
      <c r="B24" s="43">
        <v>128</v>
      </c>
      <c r="C24" s="34">
        <v>1010.5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12.192193794520195</v>
      </c>
      <c r="I24" s="139"/>
      <c r="J24" s="150">
        <f t="shared" si="2"/>
        <v>52.832801493166357</v>
      </c>
      <c r="K24" s="145"/>
      <c r="L24" s="142">
        <f t="shared" si="3"/>
        <v>4.0052681647285452E-3</v>
      </c>
      <c r="M24" s="143"/>
      <c r="N24" s="28"/>
    </row>
    <row r="25" spans="1:14" x14ac:dyDescent="0.2">
      <c r="A25" s="28"/>
      <c r="B25" s="43">
        <v>256</v>
      </c>
      <c r="C25" s="34">
        <v>1010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12.325587599711882</v>
      </c>
      <c r="I25" s="139"/>
      <c r="J25" s="150">
        <f t="shared" si="2"/>
        <v>48.768739839845871</v>
      </c>
      <c r="K25" s="145"/>
      <c r="L25" s="142">
        <f t="shared" si="3"/>
        <v>2.8476033070059777E-3</v>
      </c>
      <c r="M25" s="143"/>
      <c r="N25" s="28"/>
    </row>
    <row r="26" spans="1:14" x14ac:dyDescent="0.2">
      <c r="A26" s="28"/>
      <c r="B26" s="43">
        <v>492</v>
      </c>
      <c r="C26" s="34">
        <v>1009.2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12.539017688018568</v>
      </c>
      <c r="I26" s="139"/>
      <c r="J26" s="150">
        <f>F$8/(F$8-1)*1000/F$9*(C26-D26)/10</f>
        <v>42.266241194533457</v>
      </c>
      <c r="K26" s="145"/>
      <c r="L26" s="142">
        <f>(((30*F26)/(F$8-1))*(H26/B26))^0.5</f>
        <v>2.0717858429019366E-3</v>
      </c>
      <c r="M26" s="143"/>
      <c r="N26" s="28"/>
    </row>
    <row r="27" spans="1:14" x14ac:dyDescent="0.2">
      <c r="A27" s="28"/>
      <c r="B27" s="43">
        <v>672</v>
      </c>
      <c r="C27" s="34">
        <v>1008.5</v>
      </c>
      <c r="D27" s="34">
        <v>1004</v>
      </c>
      <c r="E27" s="35">
        <v>23.1</v>
      </c>
      <c r="F27" s="137">
        <f t="shared" si="0"/>
        <v>9.5437482900000011E-6</v>
      </c>
      <c r="G27" s="138"/>
      <c r="H27" s="138">
        <f>(1057-(C27+I$10))/3.7483</f>
        <v>12.725769015286943</v>
      </c>
      <c r="I27" s="139"/>
      <c r="J27" s="150">
        <f>F$8/(F$8-1)*1000/F$9*(C27-D27)/10</f>
        <v>36.576554879884398</v>
      </c>
      <c r="K27" s="145"/>
      <c r="L27" s="142">
        <f>(((30*F27)/(F$8-1))*(H27/B27))^0.5</f>
        <v>1.7858831369225189E-3</v>
      </c>
      <c r="M27" s="143"/>
      <c r="N27" s="28"/>
    </row>
    <row r="28" spans="1:14" x14ac:dyDescent="0.2">
      <c r="A28" s="28"/>
      <c r="B28" s="43">
        <v>2872</v>
      </c>
      <c r="C28" s="34">
        <v>1007.3</v>
      </c>
      <c r="D28" s="34">
        <v>1004</v>
      </c>
      <c r="E28" s="35">
        <v>23.1</v>
      </c>
      <c r="F28" s="137">
        <f t="shared" si="0"/>
        <v>9.5437482900000011E-6</v>
      </c>
      <c r="G28" s="138"/>
      <c r="H28" s="138">
        <f>(1057-(C28+I$10))/3.7483</f>
        <v>13.045914147747004</v>
      </c>
      <c r="I28" s="139"/>
      <c r="J28" s="150">
        <f>F$8/(F$8-1)*1000/F$9*(C28-D28)/10</f>
        <v>26.82280691191486</v>
      </c>
      <c r="K28" s="145"/>
      <c r="L28" s="142">
        <f>(((30*F28)/(F$8-1))*(H28/B28))^0.5</f>
        <v>8.7466287894521458E-4</v>
      </c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ht="13.5" thickBo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Top="1" x14ac:dyDescent="0.2">
      <c r="A33" s="28"/>
      <c r="B33" s="36" t="s">
        <v>62</v>
      </c>
      <c r="C33" s="162" t="s">
        <v>63</v>
      </c>
      <c r="D33" s="162"/>
      <c r="E33" s="66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54" t="s">
        <v>183</v>
      </c>
      <c r="P33" s="155"/>
      <c r="Q33" s="156"/>
    </row>
    <row r="34" spans="1:17" x14ac:dyDescent="0.2">
      <c r="A34" s="28"/>
      <c r="B34" s="157" t="s">
        <v>65</v>
      </c>
      <c r="C34" s="157"/>
      <c r="D34" s="158"/>
      <c r="E34" s="38">
        <v>1.7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7" t="s">
        <v>184</v>
      </c>
      <c r="P34" s="108" t="s">
        <v>185</v>
      </c>
      <c r="Q34" s="109" t="s">
        <v>186</v>
      </c>
    </row>
    <row r="35" spans="1:17" ht="13.5" thickBot="1" x14ac:dyDescent="0.25">
      <c r="A35" s="28"/>
      <c r="B35" s="157" t="s">
        <v>67</v>
      </c>
      <c r="C35" s="157"/>
      <c r="D35" s="158"/>
      <c r="E35" s="39">
        <f>(E34/(E34+F9))*100</f>
        <v>8.0037664783427491</v>
      </c>
      <c r="F35" s="28"/>
      <c r="G35" s="28"/>
      <c r="H35" s="28"/>
      <c r="I35" s="28"/>
      <c r="J35" s="159">
        <v>40.9</v>
      </c>
      <c r="K35" s="160"/>
      <c r="L35" s="161">
        <v>2E-3</v>
      </c>
      <c r="M35" s="123"/>
      <c r="N35" s="28"/>
      <c r="O35" s="104">
        <f>E35</f>
        <v>8.0037664783427491</v>
      </c>
      <c r="P35" s="105">
        <f>100-(O35+Q35)</f>
        <v>54.369774011299441</v>
      </c>
      <c r="Q35" s="106">
        <f>J35*(E36/100)</f>
        <v>37.626459510357812</v>
      </c>
    </row>
    <row r="36" spans="1:17" ht="13.5" thickTop="1" x14ac:dyDescent="0.2">
      <c r="A36" s="28"/>
      <c r="B36" s="157" t="s">
        <v>68</v>
      </c>
      <c r="C36" s="165"/>
      <c r="D36" s="165"/>
      <c r="E36" s="39">
        <f>100-E35</f>
        <v>91.996233521657246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65"/>
      <c r="C38" s="16" t="s">
        <v>52</v>
      </c>
      <c r="D38" s="117" t="s">
        <v>176</v>
      </c>
      <c r="E38" s="117"/>
      <c r="F38" s="117"/>
      <c r="G38" s="117"/>
      <c r="H38" s="117"/>
      <c r="I38" s="117"/>
      <c r="J38" s="65"/>
      <c r="K38" s="65"/>
      <c r="L38" s="65"/>
      <c r="M38" s="65"/>
      <c r="N38" s="28"/>
    </row>
    <row r="39" spans="1:17" x14ac:dyDescent="0.2">
      <c r="A39" s="28"/>
      <c r="B39" s="65"/>
      <c r="C39" s="65"/>
      <c r="D39" s="85" t="s">
        <v>124</v>
      </c>
      <c r="E39" s="85">
        <v>23.79</v>
      </c>
      <c r="F39" s="85"/>
      <c r="G39" s="85"/>
      <c r="H39" s="85"/>
      <c r="I39" s="85"/>
      <c r="J39" s="65"/>
      <c r="K39" s="65"/>
      <c r="L39" s="65"/>
      <c r="M39" s="65"/>
      <c r="N39" s="28"/>
    </row>
    <row r="40" spans="1:17" x14ac:dyDescent="0.2">
      <c r="A40" s="28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28"/>
    </row>
    <row r="41" spans="1:17" x14ac:dyDescent="0.2">
      <c r="A41" s="2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I38"/>
    <mergeCell ref="B8:E8"/>
    <mergeCell ref="B9:E9"/>
    <mergeCell ref="B10:E10"/>
    <mergeCell ref="B11:E11"/>
    <mergeCell ref="B36:D36"/>
    <mergeCell ref="C33:D33"/>
    <mergeCell ref="G33:J33"/>
    <mergeCell ref="B34:D34"/>
    <mergeCell ref="J34:K34"/>
    <mergeCell ref="F28:G28"/>
    <mergeCell ref="H28:I28"/>
    <mergeCell ref="J28:K28"/>
    <mergeCell ref="F26:G26"/>
    <mergeCell ref="H26:I26"/>
    <mergeCell ref="J26:K26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L28:M28"/>
    <mergeCell ref="F29:G29"/>
    <mergeCell ref="H29:I29"/>
    <mergeCell ref="J29:K29"/>
    <mergeCell ref="L29:M29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O33:Q33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7"/>
  <sheetViews>
    <sheetView zoomScale="93" zoomScaleNormal="93" workbookViewId="0">
      <selection activeCell="B10" sqref="B10:E10"/>
    </sheetView>
  </sheetViews>
  <sheetFormatPr defaultRowHeight="12.75" x14ac:dyDescent="0.2"/>
  <sheetData>
    <row r="1" spans="1:14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3.5" thickBot="1" x14ac:dyDescent="0.25">
      <c r="A2" s="28"/>
      <c r="B2" s="16" t="s">
        <v>14</v>
      </c>
      <c r="C2" s="116" t="s">
        <v>73</v>
      </c>
      <c r="D2" s="116"/>
      <c r="E2" s="77"/>
      <c r="F2" s="77"/>
      <c r="G2" s="77"/>
      <c r="H2" s="77"/>
      <c r="I2" s="77"/>
      <c r="J2" s="77"/>
      <c r="K2" s="77"/>
      <c r="L2" s="16" t="s">
        <v>30</v>
      </c>
      <c r="M2" s="81" t="s">
        <v>126</v>
      </c>
      <c r="N2" s="28"/>
    </row>
    <row r="3" spans="1:14" ht="13.5" thickBot="1" x14ac:dyDescent="0.25">
      <c r="A3" s="28"/>
      <c r="B3" s="77"/>
      <c r="C3" s="77"/>
      <c r="D3" s="77"/>
      <c r="E3" s="77"/>
      <c r="F3" s="77"/>
      <c r="G3" s="77"/>
      <c r="H3" s="77"/>
      <c r="I3" s="77"/>
      <c r="J3" s="77"/>
      <c r="K3" s="77"/>
      <c r="L3" s="16" t="s">
        <v>31</v>
      </c>
      <c r="M3" s="22" t="s">
        <v>110</v>
      </c>
      <c r="N3" s="28"/>
    </row>
    <row r="4" spans="1:14" ht="13.5" thickBot="1" x14ac:dyDescent="0.25">
      <c r="A4" s="28"/>
      <c r="B4" s="77"/>
      <c r="C4" s="16" t="s">
        <v>15</v>
      </c>
      <c r="D4" s="17" t="s">
        <v>89</v>
      </c>
      <c r="E4" s="77"/>
      <c r="F4" s="77"/>
      <c r="G4" s="77"/>
      <c r="H4" s="19" t="s">
        <v>23</v>
      </c>
      <c r="I4" s="77"/>
      <c r="J4" s="77"/>
      <c r="K4" s="77"/>
      <c r="L4" s="16" t="s">
        <v>32</v>
      </c>
      <c r="M4" s="30">
        <v>41609</v>
      </c>
      <c r="N4" s="28"/>
    </row>
    <row r="5" spans="1:14" ht="13.5" thickBot="1" x14ac:dyDescent="0.25">
      <c r="A5" s="28"/>
      <c r="B5" s="77"/>
      <c r="C5" s="16" t="s">
        <v>16</v>
      </c>
      <c r="D5" s="80" t="s">
        <v>126</v>
      </c>
      <c r="E5" s="77"/>
      <c r="F5" s="77"/>
      <c r="G5" s="77"/>
      <c r="H5" s="16" t="s">
        <v>24</v>
      </c>
      <c r="I5" s="17" t="s">
        <v>22</v>
      </c>
      <c r="J5" s="77"/>
      <c r="K5" s="77"/>
      <c r="L5" s="77"/>
      <c r="M5" s="77"/>
      <c r="N5" s="28"/>
    </row>
    <row r="6" spans="1:14" ht="13.5" thickBot="1" x14ac:dyDescent="0.25">
      <c r="A6" s="28"/>
      <c r="B6" s="77"/>
      <c r="C6" s="16" t="s">
        <v>17</v>
      </c>
      <c r="D6" s="80" t="s">
        <v>127</v>
      </c>
      <c r="E6" s="77"/>
      <c r="F6" s="77"/>
      <c r="G6" s="77"/>
      <c r="H6" s="16" t="s">
        <v>25</v>
      </c>
      <c r="I6" s="22">
        <v>98</v>
      </c>
      <c r="J6" s="77"/>
      <c r="K6" s="77"/>
      <c r="L6" s="77"/>
      <c r="M6" s="77"/>
      <c r="N6" s="28"/>
    </row>
    <row r="7" spans="1:14" ht="15" thickBot="1" x14ac:dyDescent="0.25">
      <c r="A7" s="28"/>
      <c r="B7" s="77"/>
      <c r="C7" s="77"/>
      <c r="D7" s="77"/>
      <c r="E7" s="16"/>
      <c r="F7" s="77"/>
      <c r="G7" s="77"/>
      <c r="H7" s="20" t="s">
        <v>26</v>
      </c>
      <c r="I7" s="23">
        <v>72</v>
      </c>
      <c r="J7" s="77" t="s">
        <v>61</v>
      </c>
      <c r="K7" s="24" t="s">
        <v>57</v>
      </c>
      <c r="L7" s="77"/>
      <c r="M7" s="77"/>
      <c r="N7" s="28"/>
    </row>
    <row r="8" spans="1:14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77"/>
      <c r="H8" s="21" t="s">
        <v>27</v>
      </c>
      <c r="I8" s="22">
        <v>5.9119999999999999</v>
      </c>
      <c r="J8" s="77" t="s">
        <v>60</v>
      </c>
      <c r="K8" s="77" t="s">
        <v>55</v>
      </c>
      <c r="L8" s="77"/>
      <c r="M8" s="77"/>
      <c r="N8" s="28"/>
    </row>
    <row r="9" spans="1:14" ht="13.5" thickBot="1" x14ac:dyDescent="0.25">
      <c r="A9" s="28"/>
      <c r="B9" s="123" t="s">
        <v>20</v>
      </c>
      <c r="C9" s="123"/>
      <c r="D9" s="123"/>
      <c r="E9" s="123"/>
      <c r="F9" s="32">
        <f>J40-F10+F11</f>
        <v>23.01</v>
      </c>
      <c r="G9" s="77" t="s">
        <v>59</v>
      </c>
      <c r="H9" s="21" t="s">
        <v>28</v>
      </c>
      <c r="I9" s="22">
        <v>15.212</v>
      </c>
      <c r="J9" s="77" t="s">
        <v>60</v>
      </c>
      <c r="K9" s="24" t="s">
        <v>58</v>
      </c>
      <c r="L9" s="77"/>
      <c r="M9" s="77"/>
      <c r="N9" s="28"/>
    </row>
    <row r="10" spans="1:14" ht="13.5" thickBot="1" x14ac:dyDescent="0.25">
      <c r="A10" s="28"/>
      <c r="B10" s="123" t="s">
        <v>21</v>
      </c>
      <c r="C10" s="123"/>
      <c r="D10" s="123"/>
      <c r="E10" s="123"/>
      <c r="F10" s="31">
        <v>6.25</v>
      </c>
      <c r="G10" s="77" t="s">
        <v>59</v>
      </c>
      <c r="H10" s="20" t="s">
        <v>29</v>
      </c>
      <c r="I10" s="22">
        <v>0.8</v>
      </c>
      <c r="J10" s="77" t="s">
        <v>39</v>
      </c>
      <c r="K10" s="77" t="s">
        <v>56</v>
      </c>
      <c r="L10" s="77"/>
      <c r="M10" s="77"/>
      <c r="N10" s="28"/>
    </row>
    <row r="11" spans="1:14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H11" s="77"/>
      <c r="I11" s="77"/>
      <c r="J11" s="77"/>
      <c r="K11" s="77"/>
      <c r="L11" s="77"/>
      <c r="M11" s="77"/>
      <c r="N11" s="28"/>
    </row>
    <row r="12" spans="1:14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4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4" x14ac:dyDescent="0.2">
      <c r="A14" s="28"/>
      <c r="B14" s="41" t="s">
        <v>38</v>
      </c>
      <c r="C14" s="76" t="s">
        <v>40</v>
      </c>
      <c r="D14" s="76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4" x14ac:dyDescent="0.2">
      <c r="A15" s="28"/>
      <c r="B15" s="43">
        <v>0.25</v>
      </c>
      <c r="C15" s="79">
        <v>1017.6</v>
      </c>
      <c r="D15" s="34">
        <v>1004</v>
      </c>
      <c r="E15" s="35">
        <v>23.1</v>
      </c>
      <c r="F15" s="137">
        <f t="shared" ref="F15:F27" si="0">(0.000000004089*(E15)^2)-(0.00000041793*E15)+0.000017016</f>
        <v>9.5437482900000011E-6</v>
      </c>
      <c r="G15" s="138"/>
      <c r="H15" s="138">
        <f t="shared" ref="H15:H25" si="1">(1057-(C15+I$10))/3.7483</f>
        <v>10.298001760798234</v>
      </c>
      <c r="I15" s="139"/>
      <c r="J15" s="140">
        <f>F$8/(F$8-1)*1000/F$9*(C15-D15)/10</f>
        <v>93.872229465449976</v>
      </c>
      <c r="K15" s="141"/>
      <c r="L15" s="142">
        <f>(((30*F15)/(F$8-1))*(H15/B15))^0.5</f>
        <v>8.3291777729236877E-2</v>
      </c>
      <c r="M15" s="143"/>
      <c r="N15" s="28"/>
    </row>
    <row r="16" spans="1:14" x14ac:dyDescent="0.2">
      <c r="A16" s="28"/>
      <c r="B16" s="43">
        <v>0.5</v>
      </c>
      <c r="C16" s="79">
        <v>1017.2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10.404716804951578</v>
      </c>
      <c r="I16" s="147"/>
      <c r="J16" s="140">
        <f t="shared" ref="J16:J25" si="2">F$8/(F$8-1)*1000/F$9*(C16-D16)/10</f>
        <v>91.111281539995716</v>
      </c>
      <c r="K16" s="148"/>
      <c r="L16" s="143">
        <f t="shared" ref="L16:L25" si="3">(((30*F16)/(F$8-1))*(H16/B16))^0.5</f>
        <v>5.9200555904143998E-2</v>
      </c>
      <c r="M16" s="149"/>
      <c r="N16" s="28"/>
    </row>
    <row r="17" spans="1:24" x14ac:dyDescent="0.2">
      <c r="A17" s="28"/>
      <c r="B17" s="43">
        <v>1</v>
      </c>
      <c r="C17" s="79">
        <v>1016.9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10.484753088066608</v>
      </c>
      <c r="I17" s="147"/>
      <c r="J17" s="140">
        <f t="shared" si="2"/>
        <v>89.040570595904441</v>
      </c>
      <c r="K17" s="148"/>
      <c r="L17" s="143">
        <f t="shared" si="3"/>
        <v>4.2021810378024056E-2</v>
      </c>
      <c r="M17" s="149"/>
      <c r="N17" s="28"/>
    </row>
    <row r="18" spans="1:24" x14ac:dyDescent="0.2">
      <c r="A18" s="28"/>
      <c r="B18" s="43">
        <v>2</v>
      </c>
      <c r="C18" s="79">
        <v>1016.8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10.511431849104952</v>
      </c>
      <c r="I18" s="139"/>
      <c r="J18" s="140">
        <f>F$8/(F$8-1)*1000/F$9*(C18-D18)/10</f>
        <v>88.350333614540688</v>
      </c>
      <c r="K18" s="141"/>
      <c r="L18" s="142">
        <f>(((30*F18)/(F$8-1))*(H18/B18))^0.5</f>
        <v>2.9751687011290082E-2</v>
      </c>
      <c r="M18" s="143"/>
      <c r="N18" s="28"/>
    </row>
    <row r="19" spans="1:24" x14ac:dyDescent="0.2">
      <c r="A19" s="28"/>
      <c r="B19" s="43">
        <v>4</v>
      </c>
      <c r="C19" s="79">
        <v>1016.8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10.511431849104952</v>
      </c>
      <c r="I19" s="139"/>
      <c r="J19" s="140">
        <f t="shared" si="2"/>
        <v>88.350333614540688</v>
      </c>
      <c r="K19" s="141"/>
      <c r="L19" s="142">
        <f t="shared" si="3"/>
        <v>2.1037619637422945E-2</v>
      </c>
      <c r="M19" s="143"/>
      <c r="N19" s="28"/>
    </row>
    <row r="20" spans="1:24" x14ac:dyDescent="0.2">
      <c r="A20" s="28"/>
      <c r="B20" s="43">
        <v>8</v>
      </c>
      <c r="C20" s="79">
        <v>1016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10.724861937411639</v>
      </c>
      <c r="I20" s="139"/>
      <c r="J20" s="150">
        <f t="shared" si="2"/>
        <v>82.828437763632181</v>
      </c>
      <c r="K20" s="145"/>
      <c r="L20" s="142">
        <f t="shared" si="3"/>
        <v>1.5026108364888234E-2</v>
      </c>
      <c r="M20" s="143"/>
      <c r="N20" s="28"/>
    </row>
    <row r="21" spans="1:24" x14ac:dyDescent="0.2">
      <c r="A21" s="28"/>
      <c r="B21" s="43">
        <v>16</v>
      </c>
      <c r="C21" s="79">
        <v>1015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10.991649547795012</v>
      </c>
      <c r="I21" s="139"/>
      <c r="J21" s="150">
        <f t="shared" si="2"/>
        <v>75.926067949996167</v>
      </c>
      <c r="K21" s="145"/>
      <c r="L21" s="142">
        <f t="shared" si="3"/>
        <v>1.0756403867685461E-2</v>
      </c>
      <c r="M21" s="143"/>
      <c r="N21" s="28"/>
    </row>
    <row r="22" spans="1:24" x14ac:dyDescent="0.2">
      <c r="A22" s="28"/>
      <c r="B22" s="43">
        <v>32</v>
      </c>
      <c r="C22" s="79">
        <v>1014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11.258437158178387</v>
      </c>
      <c r="I22" s="139"/>
      <c r="J22" s="150">
        <f t="shared" si="2"/>
        <v>69.023698136360153</v>
      </c>
      <c r="K22" s="145"/>
      <c r="L22" s="142">
        <f>(((30*F22)/(F$8-1))*(H22/B22))^0.5</f>
        <v>7.6976776378605066E-3</v>
      </c>
      <c r="M22" s="143"/>
      <c r="N22" s="28"/>
    </row>
    <row r="23" spans="1:24" x14ac:dyDescent="0.2">
      <c r="A23" s="28"/>
      <c r="B23" s="43">
        <v>64</v>
      </c>
      <c r="C23" s="79">
        <v>1012.8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11.578582290638447</v>
      </c>
      <c r="I23" s="139"/>
      <c r="J23" s="150">
        <f t="shared" si="2"/>
        <v>60.740854359996618</v>
      </c>
      <c r="K23" s="145"/>
      <c r="L23" s="142">
        <f t="shared" si="3"/>
        <v>5.519927342695E-3</v>
      </c>
      <c r="M23" s="143"/>
      <c r="N23" s="28"/>
    </row>
    <row r="24" spans="1:24" x14ac:dyDescent="0.2">
      <c r="A24" s="28"/>
      <c r="B24" s="43">
        <v>128</v>
      </c>
      <c r="C24" s="79">
        <v>1012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11.792012378945135</v>
      </c>
      <c r="I24" s="139"/>
      <c r="J24" s="150">
        <f t="shared" si="2"/>
        <v>55.218958509088125</v>
      </c>
      <c r="K24" s="145"/>
      <c r="L24" s="142">
        <f t="shared" si="3"/>
        <v>3.9389877787476815E-3</v>
      </c>
      <c r="M24" s="143"/>
      <c r="N24" s="28"/>
    </row>
    <row r="25" spans="1:24" x14ac:dyDescent="0.2">
      <c r="A25" s="28"/>
      <c r="B25" s="43">
        <v>256</v>
      </c>
      <c r="C25" s="79">
        <v>1010.9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12.085478750366851</v>
      </c>
      <c r="I25" s="139"/>
      <c r="J25" s="150">
        <f t="shared" si="2"/>
        <v>47.626351714088351</v>
      </c>
      <c r="K25" s="145"/>
      <c r="L25" s="142">
        <f t="shared" si="3"/>
        <v>2.8197304993548716E-3</v>
      </c>
      <c r="M25" s="143"/>
      <c r="N25" s="28"/>
    </row>
    <row r="26" spans="1:24" x14ac:dyDescent="0.2">
      <c r="A26" s="28"/>
      <c r="B26" s="43">
        <v>512</v>
      </c>
      <c r="C26" s="79">
        <v>1009.8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12.378945121788568</v>
      </c>
      <c r="I26" s="139"/>
      <c r="J26" s="150">
        <f>F$8/(F$8-1)*1000/F$9*(C26-D26)/10</f>
        <v>40.033744919088576</v>
      </c>
      <c r="K26" s="145"/>
      <c r="L26" s="142">
        <f>(((30*F26)/(F$8-1))*(H26/B26))^0.5</f>
        <v>2.017913255992728E-3</v>
      </c>
      <c r="M26" s="143"/>
      <c r="N26" s="28"/>
    </row>
    <row r="27" spans="1:24" x14ac:dyDescent="0.2">
      <c r="A27" s="28"/>
      <c r="B27" s="43">
        <v>1497</v>
      </c>
      <c r="C27" s="34">
        <v>1009.7</v>
      </c>
      <c r="D27" s="34">
        <v>1004</v>
      </c>
      <c r="E27" s="35">
        <v>23.1</v>
      </c>
      <c r="F27" s="137">
        <f t="shared" si="0"/>
        <v>9.5437482900000011E-6</v>
      </c>
      <c r="G27" s="138"/>
      <c r="H27" s="138">
        <f>(1057-(C27+I$10))/3.7483</f>
        <v>12.405623882826882</v>
      </c>
      <c r="I27" s="139"/>
      <c r="J27" s="150">
        <f>F$8/(F$8-1)*1000/F$9*(C27-D27)/10</f>
        <v>39.343507937725597</v>
      </c>
      <c r="K27" s="145"/>
      <c r="L27" s="142">
        <f>(((30*F27)/(F$8-1))*(H27/B27))^0.5</f>
        <v>1.1813920928803725E-3</v>
      </c>
      <c r="M27" s="143"/>
      <c r="N27" s="28"/>
    </row>
    <row r="28" spans="1:24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2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  <c r="X29" s="24" t="s">
        <v>4</v>
      </c>
    </row>
    <row r="30" spans="1:2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2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2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x14ac:dyDescent="0.2">
      <c r="A33" s="28"/>
      <c r="B33" s="36" t="s">
        <v>62</v>
      </c>
      <c r="C33" s="162" t="s">
        <v>63</v>
      </c>
      <c r="D33" s="162"/>
      <c r="E33" s="78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7" x14ac:dyDescent="0.2">
      <c r="A34" s="28"/>
      <c r="B34" s="157" t="s">
        <v>65</v>
      </c>
      <c r="C34" s="157"/>
      <c r="D34" s="158"/>
      <c r="E34" s="38">
        <v>1.2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</row>
    <row r="35" spans="1:17" x14ac:dyDescent="0.2">
      <c r="A35" s="28"/>
      <c r="B35" s="157" t="s">
        <v>67</v>
      </c>
      <c r="C35" s="157"/>
      <c r="D35" s="158"/>
      <c r="E35" s="39">
        <f>100*(E34/(F9+E34))</f>
        <v>4.9566294919454768</v>
      </c>
      <c r="F35" s="28"/>
      <c r="G35" s="28"/>
      <c r="H35" s="28"/>
      <c r="I35" s="28"/>
      <c r="J35" s="159">
        <v>40</v>
      </c>
      <c r="K35" s="160"/>
      <c r="L35" s="161">
        <v>2E-3</v>
      </c>
      <c r="M35" s="123"/>
      <c r="N35" s="28"/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95.043370508054522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54" t="s">
        <v>183</v>
      </c>
      <c r="P37" s="155"/>
      <c r="Q37" s="156"/>
    </row>
    <row r="38" spans="1:17" x14ac:dyDescent="0.2">
      <c r="A38" s="28"/>
      <c r="B38" s="77"/>
      <c r="C38" s="16" t="s">
        <v>52</v>
      </c>
      <c r="D38" s="117" t="s">
        <v>151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  <c r="O38" s="107" t="s">
        <v>184</v>
      </c>
      <c r="P38" s="108" t="s">
        <v>185</v>
      </c>
      <c r="Q38" s="109" t="s">
        <v>186</v>
      </c>
    </row>
    <row r="39" spans="1:17" ht="13.5" thickBot="1" x14ac:dyDescent="0.25">
      <c r="A39" s="28"/>
      <c r="B39" s="77"/>
      <c r="C39" s="77"/>
      <c r="D39" s="117" t="s">
        <v>152</v>
      </c>
      <c r="E39" s="118"/>
      <c r="F39" s="118"/>
      <c r="G39" s="118"/>
      <c r="H39" s="118"/>
      <c r="I39" s="118"/>
      <c r="J39" s="118"/>
      <c r="K39" s="118"/>
      <c r="L39" s="118"/>
      <c r="M39" s="118"/>
      <c r="N39" s="28"/>
      <c r="O39" s="104">
        <f>E35</f>
        <v>4.9566294919454768</v>
      </c>
      <c r="P39" s="105">
        <f>100-(O39+Q39)</f>
        <v>57.026022304832715</v>
      </c>
      <c r="Q39" s="106">
        <f>J35*(E36/100)</f>
        <v>38.017348203221808</v>
      </c>
    </row>
    <row r="40" spans="1:17" ht="13.5" thickTop="1" x14ac:dyDescent="0.2">
      <c r="A40" s="28"/>
      <c r="B40" s="77"/>
      <c r="C40" s="77"/>
      <c r="D40" s="77"/>
      <c r="E40" s="77"/>
      <c r="F40" s="77"/>
      <c r="G40" s="77"/>
      <c r="H40" s="77"/>
      <c r="I40" s="77"/>
      <c r="J40" s="77">
        <v>27.26</v>
      </c>
      <c r="K40" s="77"/>
      <c r="L40" s="77"/>
      <c r="M40" s="77"/>
      <c r="N40" s="28"/>
    </row>
    <row r="41" spans="1:17" x14ac:dyDescent="0.2">
      <c r="A41" s="28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7">
    <mergeCell ref="D38:M38"/>
    <mergeCell ref="D39:M39"/>
    <mergeCell ref="B11:E11"/>
    <mergeCell ref="B10:E10"/>
    <mergeCell ref="B9:E9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B8:E8"/>
    <mergeCell ref="O37:Q37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zoomScaleNormal="100" workbookViewId="0">
      <selection activeCell="F9" sqref="F9"/>
    </sheetView>
  </sheetViews>
  <sheetFormatPr defaultRowHeight="12.75" x14ac:dyDescent="0.2"/>
  <sheetData>
    <row r="1" spans="1:18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8" ht="13.5" thickBot="1" x14ac:dyDescent="0.25">
      <c r="A2" s="28"/>
      <c r="B2" s="16" t="s">
        <v>14</v>
      </c>
      <c r="C2" s="116" t="s">
        <v>73</v>
      </c>
      <c r="D2" s="116"/>
      <c r="E2" s="77"/>
      <c r="F2" s="77"/>
      <c r="G2" s="77"/>
      <c r="H2" s="77"/>
      <c r="I2" s="77"/>
      <c r="J2" s="77"/>
      <c r="K2" s="77"/>
      <c r="L2" s="16" t="s">
        <v>30</v>
      </c>
      <c r="M2" s="81" t="s">
        <v>85</v>
      </c>
      <c r="N2" s="28"/>
      <c r="R2" s="111"/>
    </row>
    <row r="3" spans="1:18" ht="13.5" thickBot="1" x14ac:dyDescent="0.25">
      <c r="A3" s="28"/>
      <c r="B3" s="77"/>
      <c r="C3" s="77"/>
      <c r="D3" s="77"/>
      <c r="E3" s="77"/>
      <c r="F3" s="77"/>
      <c r="G3" s="77"/>
      <c r="H3" s="77"/>
      <c r="I3" s="77"/>
      <c r="J3" s="77"/>
      <c r="K3" s="77"/>
      <c r="L3" s="16" t="s">
        <v>31</v>
      </c>
      <c r="M3" s="22" t="s">
        <v>110</v>
      </c>
      <c r="N3" s="28"/>
    </row>
    <row r="4" spans="1:18" ht="13.5" thickBot="1" x14ac:dyDescent="0.25">
      <c r="A4" s="28"/>
      <c r="B4" s="77"/>
      <c r="C4" s="16" t="s">
        <v>15</v>
      </c>
      <c r="D4" s="17" t="s">
        <v>89</v>
      </c>
      <c r="E4" s="77"/>
      <c r="F4" s="77"/>
      <c r="G4" s="77"/>
      <c r="H4" s="19" t="s">
        <v>23</v>
      </c>
      <c r="I4" s="77"/>
      <c r="J4" s="77"/>
      <c r="K4" s="77"/>
      <c r="L4" s="16" t="s">
        <v>32</v>
      </c>
      <c r="M4" s="30">
        <v>41609</v>
      </c>
      <c r="N4" s="28"/>
    </row>
    <row r="5" spans="1:18" ht="13.5" thickBot="1" x14ac:dyDescent="0.25">
      <c r="A5" s="28"/>
      <c r="B5" s="77"/>
      <c r="C5" s="16" t="s">
        <v>16</v>
      </c>
      <c r="D5" s="80" t="s">
        <v>134</v>
      </c>
      <c r="E5" s="77"/>
      <c r="F5" s="77"/>
      <c r="G5" s="77"/>
      <c r="H5" s="16" t="s">
        <v>24</v>
      </c>
      <c r="I5" s="17" t="s">
        <v>22</v>
      </c>
      <c r="J5" s="77"/>
      <c r="K5" s="77"/>
      <c r="L5" s="77"/>
      <c r="M5" s="77"/>
      <c r="N5" s="28"/>
    </row>
    <row r="6" spans="1:18" ht="13.5" thickBot="1" x14ac:dyDescent="0.25">
      <c r="A6" s="28"/>
      <c r="B6" s="77"/>
      <c r="C6" s="16" t="s">
        <v>17</v>
      </c>
      <c r="D6" s="80" t="s">
        <v>246</v>
      </c>
      <c r="E6" s="77"/>
      <c r="F6" s="77"/>
      <c r="G6" s="77"/>
      <c r="H6" s="16" t="s">
        <v>25</v>
      </c>
      <c r="I6" s="22">
        <v>98</v>
      </c>
      <c r="J6" s="77"/>
      <c r="K6" s="77"/>
      <c r="L6" s="77"/>
      <c r="M6" s="77"/>
      <c r="N6" s="28"/>
    </row>
    <row r="7" spans="1:18" ht="15" thickBot="1" x14ac:dyDescent="0.25">
      <c r="A7" s="28"/>
      <c r="B7" s="77"/>
      <c r="C7" s="77"/>
      <c r="D7" s="77"/>
      <c r="E7" s="16"/>
      <c r="F7" s="77"/>
      <c r="G7" s="77"/>
      <c r="H7" s="20" t="s">
        <v>26</v>
      </c>
      <c r="I7" s="23">
        <v>72</v>
      </c>
      <c r="J7" s="77" t="s">
        <v>61</v>
      </c>
      <c r="K7" s="24" t="s">
        <v>57</v>
      </c>
      <c r="L7" s="77"/>
      <c r="M7" s="77"/>
      <c r="N7" s="28"/>
    </row>
    <row r="8" spans="1:18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77" t="s">
        <v>60</v>
      </c>
      <c r="K8" s="77" t="s">
        <v>55</v>
      </c>
      <c r="L8" s="77"/>
      <c r="M8" s="77"/>
      <c r="N8" s="28"/>
    </row>
    <row r="9" spans="1:18" ht="13.5" thickBot="1" x14ac:dyDescent="0.25">
      <c r="A9" s="28"/>
      <c r="B9" s="123" t="s">
        <v>20</v>
      </c>
      <c r="C9" s="123"/>
      <c r="D9" s="123"/>
      <c r="E9" s="123"/>
      <c r="F9" s="32">
        <f>E39-F10+F11</f>
        <v>31.96</v>
      </c>
      <c r="G9" s="85" t="s">
        <v>59</v>
      </c>
      <c r="H9" s="21" t="s">
        <v>28</v>
      </c>
      <c r="I9" s="22">
        <v>15.212</v>
      </c>
      <c r="J9" s="77" t="s">
        <v>60</v>
      </c>
      <c r="K9" s="24" t="s">
        <v>58</v>
      </c>
      <c r="L9" s="77"/>
      <c r="M9" s="77"/>
      <c r="N9" s="28"/>
    </row>
    <row r="10" spans="1:18" ht="13.5" thickBot="1" x14ac:dyDescent="0.25">
      <c r="A10" s="28"/>
      <c r="B10" s="122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77" t="s">
        <v>39</v>
      </c>
      <c r="K10" s="77" t="s">
        <v>56</v>
      </c>
      <c r="L10" s="77"/>
      <c r="M10" s="77"/>
      <c r="N10" s="28"/>
    </row>
    <row r="11" spans="1:18" ht="13.5" thickBot="1" x14ac:dyDescent="0.25">
      <c r="A11" s="28"/>
      <c r="B11" s="117" t="s">
        <v>145</v>
      </c>
      <c r="C11" s="118"/>
      <c r="D11" s="118"/>
      <c r="E11" s="118"/>
      <c r="F11" s="92">
        <v>2</v>
      </c>
      <c r="G11" s="24" t="s">
        <v>59</v>
      </c>
      <c r="H11" s="77"/>
      <c r="I11" s="77"/>
      <c r="J11" s="77"/>
      <c r="K11" s="77"/>
      <c r="L11" s="77"/>
      <c r="M11" s="77"/>
      <c r="N11" s="28"/>
    </row>
    <row r="12" spans="1:18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8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8" x14ac:dyDescent="0.2">
      <c r="A14" s="28"/>
      <c r="B14" s="41" t="s">
        <v>38</v>
      </c>
      <c r="C14" s="76" t="s">
        <v>40</v>
      </c>
      <c r="D14" s="76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8" x14ac:dyDescent="0.2">
      <c r="A15" s="28"/>
      <c r="B15" s="43">
        <v>0.25</v>
      </c>
      <c r="C15" s="79">
        <v>1023</v>
      </c>
      <c r="D15" s="34">
        <v>1004</v>
      </c>
      <c r="E15" s="35">
        <v>23.1</v>
      </c>
      <c r="F15" s="137">
        <f t="shared" ref="F15:F27" si="0">(0.000000004089*(E15)^2)-(0.00000041793*E15)+0.000017016</f>
        <v>9.5437482900000011E-6</v>
      </c>
      <c r="G15" s="138"/>
      <c r="H15" s="138">
        <f t="shared" ref="H15:H25" si="1">(1057-(C15+I$10))/3.7483</f>
        <v>8.857348664728022</v>
      </c>
      <c r="I15" s="139"/>
      <c r="J15" s="140">
        <f>F$8/(F$8-1)*1000/F$9*(C15-D15)/10</f>
        <v>94.419494956931459</v>
      </c>
      <c r="K15" s="141"/>
      <c r="L15" s="142">
        <f>(((30*F15)/(F$8-1))*(H15/B15))^0.5</f>
        <v>7.7246270577221443E-2</v>
      </c>
      <c r="M15" s="143"/>
      <c r="N15" s="28"/>
    </row>
    <row r="16" spans="1:18" x14ac:dyDescent="0.2">
      <c r="A16" s="28"/>
      <c r="B16" s="43">
        <v>0.5</v>
      </c>
      <c r="C16" s="79">
        <v>1022.7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8.9373849478430216</v>
      </c>
      <c r="I16" s="147"/>
      <c r="J16" s="140">
        <f t="shared" ref="J16:J25" si="2">F$8/(F$8-1)*1000/F$9*(C16-D16)/10</f>
        <v>92.928660826032768</v>
      </c>
      <c r="K16" s="148"/>
      <c r="L16" s="143">
        <f t="shared" ref="L16:L25" si="3">(((30*F16)/(F$8-1))*(H16/B16))^0.5</f>
        <v>5.4867590019775654E-2</v>
      </c>
      <c r="M16" s="149"/>
      <c r="N16" s="28"/>
    </row>
    <row r="17" spans="1:14" x14ac:dyDescent="0.2">
      <c r="A17" s="28"/>
      <c r="B17" s="43">
        <v>1</v>
      </c>
      <c r="C17" s="79">
        <v>1022.1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9.0974575140730529</v>
      </c>
      <c r="I17" s="147"/>
      <c r="J17" s="140">
        <f t="shared" si="2"/>
        <v>89.946992564234819</v>
      </c>
      <c r="K17" s="148"/>
      <c r="L17" s="143">
        <f t="shared" si="3"/>
        <v>3.9143141069957962E-2</v>
      </c>
      <c r="M17" s="149"/>
      <c r="N17" s="28"/>
    </row>
    <row r="18" spans="1:14" x14ac:dyDescent="0.2">
      <c r="A18" s="28"/>
      <c r="B18" s="43">
        <v>2</v>
      </c>
      <c r="C18" s="79">
        <v>1021.8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9.1774937971880828</v>
      </c>
      <c r="I18" s="139"/>
      <c r="J18" s="140">
        <f>F$8/(F$8-1)*1000/F$9*(C18-D18)/10</f>
        <v>88.45615843333556</v>
      </c>
      <c r="K18" s="141"/>
      <c r="L18" s="142">
        <f>(((30*F18)/(F$8-1))*(H18/B18))^0.5</f>
        <v>2.7799866281957193E-2</v>
      </c>
      <c r="M18" s="143"/>
      <c r="N18" s="28"/>
    </row>
    <row r="19" spans="1:14" x14ac:dyDescent="0.2">
      <c r="A19" s="28"/>
      <c r="B19" s="43">
        <v>4</v>
      </c>
      <c r="C19" s="79">
        <v>1021.2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9.3375663634180821</v>
      </c>
      <c r="I19" s="139"/>
      <c r="J19" s="140">
        <f t="shared" si="2"/>
        <v>85.474490171538179</v>
      </c>
      <c r="K19" s="141"/>
      <c r="L19" s="142">
        <f t="shared" si="3"/>
        <v>1.982816435101175E-2</v>
      </c>
      <c r="M19" s="143"/>
      <c r="N19" s="28"/>
    </row>
    <row r="20" spans="1:14" x14ac:dyDescent="0.2">
      <c r="A20" s="28"/>
      <c r="B20" s="43">
        <v>8</v>
      </c>
      <c r="C20" s="79">
        <v>1020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9.6577114958781429</v>
      </c>
      <c r="I20" s="139"/>
      <c r="J20" s="150">
        <f t="shared" si="2"/>
        <v>79.51115364794228</v>
      </c>
      <c r="K20" s="145"/>
      <c r="L20" s="142">
        <f t="shared" si="3"/>
        <v>1.4258957523211536E-2</v>
      </c>
      <c r="M20" s="143"/>
      <c r="N20" s="28"/>
    </row>
    <row r="21" spans="1:14" x14ac:dyDescent="0.2">
      <c r="A21" s="28"/>
      <c r="B21" s="43">
        <v>16</v>
      </c>
      <c r="C21" s="79">
        <v>1018.7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10.004535389376517</v>
      </c>
      <c r="I21" s="139"/>
      <c r="J21" s="150">
        <f t="shared" si="2"/>
        <v>73.050872414047191</v>
      </c>
      <c r="K21" s="145"/>
      <c r="L21" s="142">
        <f t="shared" si="3"/>
        <v>1.0262049992709788E-2</v>
      </c>
      <c r="M21" s="143"/>
      <c r="N21" s="28"/>
    </row>
    <row r="22" spans="1:14" x14ac:dyDescent="0.2">
      <c r="A22" s="28"/>
      <c r="B22" s="43">
        <v>32</v>
      </c>
      <c r="C22" s="79">
        <v>1017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10.458074327028266</v>
      </c>
      <c r="I22" s="139"/>
      <c r="J22" s="150">
        <f t="shared" si="2"/>
        <v>64.6028123389531</v>
      </c>
      <c r="K22" s="145"/>
      <c r="L22" s="142">
        <f>(((30*F22)/(F$8-1))*(H22/B22))^0.5</f>
        <v>7.4190197610130891E-3</v>
      </c>
      <c r="M22" s="143"/>
      <c r="N22" s="28"/>
    </row>
    <row r="23" spans="1:14" x14ac:dyDescent="0.2">
      <c r="A23" s="28"/>
      <c r="B23" s="43">
        <v>64</v>
      </c>
      <c r="C23" s="79">
        <v>1015.2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10.938292025718326</v>
      </c>
      <c r="I23" s="139"/>
      <c r="J23" s="150">
        <f t="shared" si="2"/>
        <v>55.657807553559813</v>
      </c>
      <c r="K23" s="145"/>
      <c r="L23" s="142">
        <f t="shared" si="3"/>
        <v>5.3651321649877204E-3</v>
      </c>
      <c r="M23" s="143"/>
      <c r="N23" s="28"/>
    </row>
    <row r="24" spans="1:14" x14ac:dyDescent="0.2">
      <c r="A24" s="28"/>
      <c r="B24" s="43">
        <v>128</v>
      </c>
      <c r="C24" s="79">
        <v>1013.9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11.285115919216731</v>
      </c>
      <c r="I24" s="139"/>
      <c r="J24" s="150">
        <f t="shared" si="2"/>
        <v>49.197526319664163</v>
      </c>
      <c r="K24" s="145"/>
      <c r="L24" s="142">
        <f t="shared" si="3"/>
        <v>3.8533963561325213E-3</v>
      </c>
      <c r="M24" s="143"/>
      <c r="N24" s="28"/>
    </row>
    <row r="25" spans="1:14" x14ac:dyDescent="0.2">
      <c r="A25" s="28"/>
      <c r="B25" s="43">
        <v>256</v>
      </c>
      <c r="C25" s="79">
        <v>1012.7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11.605261051676759</v>
      </c>
      <c r="I25" s="139"/>
      <c r="J25" s="150">
        <f t="shared" si="2"/>
        <v>43.234189796068833</v>
      </c>
      <c r="K25" s="145"/>
      <c r="L25" s="142">
        <f t="shared" si="3"/>
        <v>2.7631415234897821E-3</v>
      </c>
      <c r="M25" s="143"/>
      <c r="N25" s="28"/>
    </row>
    <row r="26" spans="1:14" x14ac:dyDescent="0.2">
      <c r="A26" s="28"/>
      <c r="B26" s="43">
        <v>512</v>
      </c>
      <c r="C26" s="79">
        <v>1011.5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11.92540618413682</v>
      </c>
      <c r="I26" s="139"/>
      <c r="J26" s="150">
        <f>F$8/(F$8-1)*1000/F$9*(C26-D26)/10</f>
        <v>37.270853272472941</v>
      </c>
      <c r="K26" s="145"/>
      <c r="L26" s="142">
        <f>(((30*F26)/(F$8-1))*(H26/B26))^0.5</f>
        <v>1.9806022340363035E-3</v>
      </c>
      <c r="M26" s="143"/>
      <c r="N26" s="28"/>
    </row>
    <row r="27" spans="1:14" x14ac:dyDescent="0.2">
      <c r="A27" s="28"/>
      <c r="B27" s="43">
        <v>1486</v>
      </c>
      <c r="C27" s="34">
        <v>1010.5</v>
      </c>
      <c r="D27" s="34">
        <v>1004</v>
      </c>
      <c r="E27" s="35">
        <v>23.1</v>
      </c>
      <c r="F27" s="137">
        <f t="shared" si="0"/>
        <v>9.5437482900000011E-6</v>
      </c>
      <c r="G27" s="138"/>
      <c r="H27" s="138">
        <f>(1057-(C27+I$10))/3.7483</f>
        <v>12.192193794520195</v>
      </c>
      <c r="I27" s="139"/>
      <c r="J27" s="150">
        <f>F$8/(F$8-1)*1000/F$9*(C27-D27)/10</f>
        <v>32.30140616947655</v>
      </c>
      <c r="K27" s="145"/>
      <c r="L27" s="142">
        <f>(((30*F27)/(F$8-1))*(H27/B27))^0.5</f>
        <v>1.1755123029496728E-3</v>
      </c>
      <c r="M27" s="143"/>
      <c r="N27" s="28"/>
    </row>
    <row r="28" spans="1:14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ht="13.5" thickBo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Top="1" x14ac:dyDescent="0.2">
      <c r="A33" s="28"/>
      <c r="B33" s="36" t="s">
        <v>62</v>
      </c>
      <c r="C33" s="162" t="s">
        <v>63</v>
      </c>
      <c r="D33" s="162"/>
      <c r="E33" s="78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54" t="s">
        <v>183</v>
      </c>
      <c r="P33" s="155"/>
      <c r="Q33" s="156"/>
    </row>
    <row r="34" spans="1:17" x14ac:dyDescent="0.2">
      <c r="A34" s="28"/>
      <c r="B34" s="157" t="s">
        <v>65</v>
      </c>
      <c r="C34" s="157"/>
      <c r="D34" s="158"/>
      <c r="E34" s="38">
        <v>1.1000000000000001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7" t="s">
        <v>184</v>
      </c>
      <c r="P34" s="108" t="s">
        <v>185</v>
      </c>
      <c r="Q34" s="109" t="s">
        <v>186</v>
      </c>
    </row>
    <row r="35" spans="1:17" ht="13.5" thickBot="1" x14ac:dyDescent="0.25">
      <c r="A35" s="28"/>
      <c r="B35" s="157" t="s">
        <v>67</v>
      </c>
      <c r="C35" s="157"/>
      <c r="D35" s="158"/>
      <c r="E35" s="39">
        <f>100*(E34/(F9+E34))</f>
        <v>3.3272837265577739</v>
      </c>
      <c r="F35" s="28"/>
      <c r="G35" s="28"/>
      <c r="H35" s="28"/>
      <c r="I35" s="28"/>
      <c r="J35" s="159">
        <v>37.4</v>
      </c>
      <c r="K35" s="160"/>
      <c r="L35" s="161">
        <v>2E-3</v>
      </c>
      <c r="M35" s="123"/>
      <c r="N35" s="28"/>
      <c r="O35" s="104">
        <f>E35</f>
        <v>3.3272837265577739</v>
      </c>
      <c r="P35" s="105">
        <f>100-(O35+Q35)</f>
        <v>60.517120387174842</v>
      </c>
      <c r="Q35" s="106">
        <f>J35*(E36/100)</f>
        <v>36.155595886267385</v>
      </c>
    </row>
    <row r="36" spans="1:17" ht="13.5" thickTop="1" x14ac:dyDescent="0.2">
      <c r="A36" s="28"/>
      <c r="B36" s="157" t="s">
        <v>68</v>
      </c>
      <c r="C36" s="165"/>
      <c r="D36" s="165"/>
      <c r="E36" s="39">
        <f>100-E35</f>
        <v>96.672716273442219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77"/>
      <c r="C38" s="16" t="s">
        <v>52</v>
      </c>
      <c r="D38" s="117" t="s">
        <v>177</v>
      </c>
      <c r="E38" s="118"/>
      <c r="F38" s="118"/>
      <c r="G38" s="118"/>
      <c r="H38" s="118"/>
      <c r="I38" s="77"/>
      <c r="J38" s="77"/>
      <c r="K38" s="77"/>
      <c r="L38" s="77"/>
      <c r="M38" s="77"/>
      <c r="N38" s="28"/>
    </row>
    <row r="39" spans="1:17" x14ac:dyDescent="0.2">
      <c r="A39" s="28"/>
      <c r="B39" s="77"/>
      <c r="C39" s="77"/>
      <c r="D39" s="77" t="s">
        <v>124</v>
      </c>
      <c r="E39" s="77">
        <v>36.21</v>
      </c>
      <c r="F39" s="77"/>
      <c r="G39" s="77"/>
      <c r="H39" s="77"/>
      <c r="I39" s="77"/>
      <c r="J39" s="77"/>
      <c r="K39" s="77"/>
      <c r="L39" s="77"/>
      <c r="M39" s="77"/>
      <c r="N39" s="28"/>
    </row>
    <row r="40" spans="1:17" x14ac:dyDescent="0.2">
      <c r="A40" s="2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28"/>
    </row>
    <row r="41" spans="1:17" x14ac:dyDescent="0.2">
      <c r="A41" s="28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H38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B8:E8"/>
    <mergeCell ref="B9:E9"/>
    <mergeCell ref="B10:E10"/>
    <mergeCell ref="B11:E11"/>
    <mergeCell ref="O33:Q33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7"/>
  <sheetViews>
    <sheetView zoomScaleNormal="100" workbookViewId="0">
      <selection activeCell="B10" sqref="B10:E10"/>
    </sheetView>
  </sheetViews>
  <sheetFormatPr defaultRowHeight="12.75" x14ac:dyDescent="0.2"/>
  <cols>
    <col min="13" max="13" width="10.140625" bestFit="1" customWidth="1"/>
  </cols>
  <sheetData>
    <row r="1" spans="1:19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9" ht="13.5" thickBot="1" x14ac:dyDescent="0.25">
      <c r="A2" s="28"/>
      <c r="B2" s="16" t="s">
        <v>14</v>
      </c>
      <c r="C2" s="116" t="s">
        <v>73</v>
      </c>
      <c r="D2" s="116"/>
      <c r="E2" s="61"/>
      <c r="F2" s="61"/>
      <c r="G2" s="61"/>
      <c r="H2" s="61"/>
      <c r="I2" s="61"/>
      <c r="J2" s="61"/>
      <c r="K2" s="61"/>
      <c r="L2" s="16" t="s">
        <v>30</v>
      </c>
      <c r="M2" s="33" t="s">
        <v>78</v>
      </c>
      <c r="N2" s="28"/>
      <c r="S2" s="111"/>
    </row>
    <row r="3" spans="1:19" ht="13.5" thickBot="1" x14ac:dyDescent="0.25">
      <c r="A3" s="28"/>
      <c r="B3" s="61"/>
      <c r="C3" s="61"/>
      <c r="D3" s="61"/>
      <c r="E3" s="61"/>
      <c r="F3" s="61"/>
      <c r="G3" s="61"/>
      <c r="H3" s="61"/>
      <c r="I3" s="61"/>
      <c r="J3" s="61"/>
      <c r="K3" s="61"/>
      <c r="L3" s="16" t="s">
        <v>31</v>
      </c>
      <c r="M3" s="22" t="s">
        <v>74</v>
      </c>
      <c r="N3" s="28"/>
    </row>
    <row r="4" spans="1:19" ht="13.5" thickBot="1" x14ac:dyDescent="0.25">
      <c r="A4" s="28"/>
      <c r="B4" s="61"/>
      <c r="C4" s="16" t="s">
        <v>15</v>
      </c>
      <c r="D4" s="17" t="s">
        <v>89</v>
      </c>
      <c r="E4" s="61"/>
      <c r="F4" s="61"/>
      <c r="G4" s="61"/>
      <c r="H4" s="19" t="s">
        <v>23</v>
      </c>
      <c r="I4" s="61"/>
      <c r="J4" s="61"/>
      <c r="K4" s="61"/>
      <c r="L4" s="16" t="s">
        <v>32</v>
      </c>
      <c r="M4" s="30">
        <v>41604</v>
      </c>
      <c r="N4" s="28"/>
    </row>
    <row r="5" spans="1:19" ht="13.5" thickBot="1" x14ac:dyDescent="0.25">
      <c r="A5" s="28"/>
      <c r="B5" s="61"/>
      <c r="C5" s="16" t="s">
        <v>16</v>
      </c>
      <c r="D5" s="18" t="s">
        <v>104</v>
      </c>
      <c r="E5" s="61"/>
      <c r="F5" s="61"/>
      <c r="G5" s="61"/>
      <c r="H5" s="16" t="s">
        <v>24</v>
      </c>
      <c r="I5" s="17" t="s">
        <v>22</v>
      </c>
      <c r="J5" s="61"/>
      <c r="K5" s="61"/>
      <c r="L5" s="61"/>
      <c r="M5" s="61"/>
      <c r="N5" s="28"/>
    </row>
    <row r="6" spans="1:19" ht="13.5" thickBot="1" x14ac:dyDescent="0.25">
      <c r="A6" s="28"/>
      <c r="B6" s="61"/>
      <c r="C6" s="16" t="s">
        <v>17</v>
      </c>
      <c r="D6" s="18" t="s">
        <v>105</v>
      </c>
      <c r="E6" s="61"/>
      <c r="F6" s="61"/>
      <c r="G6" s="61"/>
      <c r="H6" s="16" t="s">
        <v>25</v>
      </c>
      <c r="I6" s="22">
        <v>98</v>
      </c>
      <c r="J6" s="61"/>
      <c r="K6" s="61"/>
      <c r="L6" s="61"/>
      <c r="M6" s="61"/>
      <c r="N6" s="28"/>
    </row>
    <row r="7" spans="1:19" ht="15" thickBot="1" x14ac:dyDescent="0.25">
      <c r="A7" s="28"/>
      <c r="B7" s="61"/>
      <c r="C7" s="61"/>
      <c r="D7" s="61"/>
      <c r="E7" s="16"/>
      <c r="F7" s="61"/>
      <c r="G7" s="61"/>
      <c r="H7" s="20" t="s">
        <v>26</v>
      </c>
      <c r="I7" s="23">
        <v>72</v>
      </c>
      <c r="J7" s="61" t="s">
        <v>61</v>
      </c>
      <c r="K7" s="24" t="s">
        <v>57</v>
      </c>
      <c r="L7" s="61"/>
      <c r="M7" s="61"/>
      <c r="N7" s="28"/>
    </row>
    <row r="8" spans="1:19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61" t="s">
        <v>60</v>
      </c>
      <c r="K8" s="61" t="s">
        <v>55</v>
      </c>
      <c r="L8" s="61"/>
      <c r="M8" s="61"/>
      <c r="N8" s="28"/>
    </row>
    <row r="9" spans="1:19" ht="13.5" thickBot="1" x14ac:dyDescent="0.25">
      <c r="A9" s="28"/>
      <c r="B9" s="123" t="s">
        <v>20</v>
      </c>
      <c r="C9" s="123"/>
      <c r="D9" s="123"/>
      <c r="E9" s="123"/>
      <c r="F9" s="32">
        <f>E39-(F10)+(F11)</f>
        <v>29.730000000000075</v>
      </c>
      <c r="G9" s="85" t="s">
        <v>59</v>
      </c>
      <c r="H9" s="21" t="s">
        <v>28</v>
      </c>
      <c r="I9" s="22">
        <v>15.212</v>
      </c>
      <c r="J9" s="61" t="s">
        <v>60</v>
      </c>
      <c r="K9" s="24" t="s">
        <v>58</v>
      </c>
      <c r="L9" s="61"/>
      <c r="M9" s="61"/>
      <c r="N9" s="28"/>
    </row>
    <row r="10" spans="1:19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61" t="s">
        <v>39</v>
      </c>
      <c r="K10" s="61" t="s">
        <v>56</v>
      </c>
      <c r="L10" s="61"/>
      <c r="M10" s="61"/>
      <c r="N10" s="28"/>
    </row>
    <row r="11" spans="1:19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H11" s="61"/>
      <c r="I11" s="61"/>
      <c r="J11" s="61"/>
      <c r="K11" s="61"/>
      <c r="L11" s="61"/>
      <c r="M11" s="61"/>
      <c r="N11" s="28"/>
    </row>
    <row r="12" spans="1:19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9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9" x14ac:dyDescent="0.2">
      <c r="A14" s="28"/>
      <c r="B14" s="41" t="s">
        <v>38</v>
      </c>
      <c r="C14" s="63" t="s">
        <v>40</v>
      </c>
      <c r="D14" s="63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9" x14ac:dyDescent="0.2">
      <c r="A15" s="28"/>
      <c r="B15" s="43">
        <v>0.25</v>
      </c>
      <c r="C15" s="34">
        <v>1022.9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8.8840274257663658</v>
      </c>
      <c r="I15" s="139"/>
      <c r="J15" s="140">
        <f>F$8/(F$8-1)*1000/F$9*(C15-D15)/10</f>
        <v>100.9675313112123</v>
      </c>
      <c r="K15" s="141"/>
      <c r="L15" s="142">
        <f>(((30*F15)/(F$8-1))*(H15/B15))^0.5</f>
        <v>7.7362517852284277E-2</v>
      </c>
      <c r="M15" s="143"/>
      <c r="N15" s="28"/>
    </row>
    <row r="16" spans="1:19" x14ac:dyDescent="0.2">
      <c r="A16" s="28"/>
      <c r="B16" s="43">
        <v>0.5</v>
      </c>
      <c r="C16" s="34">
        <v>1022.4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9.0174212309580533</v>
      </c>
      <c r="I16" s="147"/>
      <c r="J16" s="140">
        <f t="shared" ref="J16:J25" si="2">F$8/(F$8-1)*1000/F$9*(C16-D16)/10</f>
        <v>98.296432599275462</v>
      </c>
      <c r="K16" s="148"/>
      <c r="L16" s="143">
        <f t="shared" ref="L16:L25" si="3">(((30*F16)/(F$8-1))*(H16/B16))^0.5</f>
        <v>5.5112718224668684E-2</v>
      </c>
      <c r="M16" s="149"/>
      <c r="N16" s="28"/>
    </row>
    <row r="17" spans="1:17" x14ac:dyDescent="0.2">
      <c r="A17" s="28"/>
      <c r="B17" s="43">
        <v>1</v>
      </c>
      <c r="C17" s="34">
        <v>1022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9.1241362751113968</v>
      </c>
      <c r="I17" s="147"/>
      <c r="J17" s="140">
        <f t="shared" si="2"/>
        <v>96.159553629726105</v>
      </c>
      <c r="K17" s="148"/>
      <c r="L17" s="143">
        <f t="shared" si="3"/>
        <v>3.9200493688365118E-2</v>
      </c>
      <c r="M17" s="149"/>
      <c r="N17" s="28"/>
    </row>
    <row r="18" spans="1:17" x14ac:dyDescent="0.2">
      <c r="A18" s="28"/>
      <c r="B18" s="43">
        <v>2</v>
      </c>
      <c r="C18" s="34">
        <v>1021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9.3909238854947699</v>
      </c>
      <c r="I18" s="139"/>
      <c r="J18" s="140">
        <f>F$8/(F$8-1)*1000/F$9*(C18-D18)/10</f>
        <v>90.817356205852448</v>
      </c>
      <c r="K18" s="141"/>
      <c r="L18" s="142">
        <f>(((30*F18)/(F$8-1))*(H18/B18))^0.5</f>
        <v>2.8121262696585835E-2</v>
      </c>
      <c r="M18" s="143"/>
      <c r="N18" s="28"/>
    </row>
    <row r="19" spans="1:17" x14ac:dyDescent="0.2">
      <c r="A19" s="28"/>
      <c r="B19" s="43">
        <v>4</v>
      </c>
      <c r="C19" s="34">
        <v>1021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9.3909238854947699</v>
      </c>
      <c r="I19" s="139"/>
      <c r="J19" s="140">
        <f t="shared" si="2"/>
        <v>90.817356205852448</v>
      </c>
      <c r="K19" s="141"/>
      <c r="L19" s="142">
        <f t="shared" si="3"/>
        <v>1.9884735548284141E-2</v>
      </c>
      <c r="M19" s="143"/>
      <c r="N19" s="28"/>
    </row>
    <row r="20" spans="1:17" x14ac:dyDescent="0.2">
      <c r="A20" s="28"/>
      <c r="B20" s="43">
        <v>8</v>
      </c>
      <c r="C20" s="34">
        <v>1020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9.6577114958781429</v>
      </c>
      <c r="I20" s="139"/>
      <c r="J20" s="150">
        <f t="shared" si="2"/>
        <v>85.475158781978763</v>
      </c>
      <c r="K20" s="145"/>
      <c r="L20" s="142">
        <f t="shared" si="3"/>
        <v>1.4258957523211536E-2</v>
      </c>
      <c r="M20" s="143"/>
      <c r="N20" s="28"/>
    </row>
    <row r="21" spans="1:17" x14ac:dyDescent="0.2">
      <c r="A21" s="28"/>
      <c r="B21" s="43">
        <v>16</v>
      </c>
      <c r="C21" s="34">
        <v>1019.3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9.8444628231465181</v>
      </c>
      <c r="I21" s="139"/>
      <c r="J21" s="150">
        <f t="shared" si="2"/>
        <v>81.735620585266958</v>
      </c>
      <c r="K21" s="145"/>
      <c r="L21" s="142">
        <f t="shared" si="3"/>
        <v>1.0179622553514902E-2</v>
      </c>
      <c r="M21" s="143"/>
      <c r="N21" s="28"/>
    </row>
    <row r="22" spans="1:17" x14ac:dyDescent="0.2">
      <c r="A22" s="28"/>
      <c r="B22" s="43">
        <v>32</v>
      </c>
      <c r="C22" s="34">
        <v>1017.5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10.324680521836578</v>
      </c>
      <c r="I22" s="139"/>
      <c r="J22" s="150">
        <f t="shared" si="2"/>
        <v>72.119665222294586</v>
      </c>
      <c r="K22" s="145"/>
      <c r="L22" s="142">
        <f>(((30*F22)/(F$8-1))*(H22/B22))^0.5</f>
        <v>7.3715527365191894E-3</v>
      </c>
      <c r="M22" s="143"/>
      <c r="N22" s="28"/>
    </row>
    <row r="23" spans="1:17" x14ac:dyDescent="0.2">
      <c r="A23" s="28"/>
      <c r="B23" s="43">
        <v>56</v>
      </c>
      <c r="C23" s="34">
        <v>1015.5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10.858255742603326</v>
      </c>
      <c r="I23" s="139"/>
      <c r="J23" s="150">
        <f t="shared" si="2"/>
        <v>61.435270374547237</v>
      </c>
      <c r="K23" s="145"/>
      <c r="L23" s="142">
        <f t="shared" si="3"/>
        <v>5.714545232017791E-3</v>
      </c>
      <c r="M23" s="143"/>
      <c r="N23" s="28"/>
    </row>
    <row r="24" spans="1:17" x14ac:dyDescent="0.2">
      <c r="A24" s="28"/>
      <c r="B24" s="43">
        <v>128</v>
      </c>
      <c r="C24" s="34">
        <v>1014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11.258437158178387</v>
      </c>
      <c r="I24" s="139"/>
      <c r="J24" s="150">
        <f t="shared" si="2"/>
        <v>53.42197423873673</v>
      </c>
      <c r="K24" s="145"/>
      <c r="L24" s="142">
        <f t="shared" si="3"/>
        <v>3.8488388189302533E-3</v>
      </c>
      <c r="M24" s="143"/>
      <c r="N24" s="28"/>
    </row>
    <row r="25" spans="1:17" x14ac:dyDescent="0.2">
      <c r="A25" s="28"/>
      <c r="B25" s="43">
        <v>256</v>
      </c>
      <c r="C25" s="34">
        <v>1013.5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11.391830963370074</v>
      </c>
      <c r="I25" s="139"/>
      <c r="J25" s="150">
        <f t="shared" si="2"/>
        <v>50.750875526799895</v>
      </c>
      <c r="K25" s="145"/>
      <c r="L25" s="142">
        <f t="shared" si="3"/>
        <v>2.7376154195630931E-3</v>
      </c>
      <c r="M25" s="143"/>
      <c r="N25" s="28"/>
    </row>
    <row r="26" spans="1:17" x14ac:dyDescent="0.2">
      <c r="A26" s="28"/>
      <c r="B26" s="43">
        <v>1320</v>
      </c>
      <c r="C26" s="34">
        <v>1011.2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12.005442467251822</v>
      </c>
      <c r="I26" s="139"/>
      <c r="J26" s="150">
        <f>F$8/(F$8-1)*1000/F$9*(C26-D26)/10</f>
        <v>38.463821451890688</v>
      </c>
      <c r="K26" s="145"/>
      <c r="L26" s="142">
        <f>(((30*F26)/(F$8-1))*(H26/B26))^0.5</f>
        <v>1.237649796570463E-3</v>
      </c>
      <c r="M26" s="143"/>
      <c r="N26" s="28"/>
    </row>
    <row r="27" spans="1:17" x14ac:dyDescent="0.2">
      <c r="A27" s="28"/>
      <c r="B27" s="90" t="s">
        <v>4</v>
      </c>
      <c r="C27" s="34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7" x14ac:dyDescent="0.2">
      <c r="A28" s="28"/>
      <c r="B28" s="90" t="s">
        <v>4</v>
      </c>
      <c r="C28" s="34" t="s">
        <v>4</v>
      </c>
      <c r="D28" s="79" t="s">
        <v>4</v>
      </c>
      <c r="E28" s="91" t="s">
        <v>4</v>
      </c>
      <c r="F28" s="170" t="s">
        <v>4</v>
      </c>
      <c r="G28" s="138"/>
      <c r="H28" s="151" t="s">
        <v>4</v>
      </c>
      <c r="I28" s="139"/>
      <c r="J28" s="152" t="s">
        <v>4</v>
      </c>
      <c r="K28" s="145"/>
      <c r="L28" s="153" t="s">
        <v>4</v>
      </c>
      <c r="M28" s="143"/>
      <c r="N28" s="28"/>
    </row>
    <row r="29" spans="1:17" x14ac:dyDescent="0.2">
      <c r="A29" s="28"/>
      <c r="B29" s="90" t="s">
        <v>4</v>
      </c>
      <c r="C29" s="34"/>
      <c r="D29" s="79" t="s">
        <v>4</v>
      </c>
      <c r="E29" s="91" t="s">
        <v>4</v>
      </c>
      <c r="F29" s="170" t="s">
        <v>4</v>
      </c>
      <c r="G29" s="138"/>
      <c r="H29" s="151" t="s">
        <v>4</v>
      </c>
      <c r="I29" s="139"/>
      <c r="J29" s="152" t="s">
        <v>4</v>
      </c>
      <c r="K29" s="145"/>
      <c r="L29" s="153" t="s">
        <v>4</v>
      </c>
      <c r="M29" s="143"/>
      <c r="N29" s="28"/>
    </row>
    <row r="30" spans="1:17" x14ac:dyDescent="0.2">
      <c r="A30" s="28"/>
      <c r="B30" s="90" t="s">
        <v>4</v>
      </c>
      <c r="C30" s="34"/>
      <c r="D30" s="79" t="s">
        <v>4</v>
      </c>
      <c r="E30" s="91" t="s">
        <v>4</v>
      </c>
      <c r="F30" s="170" t="s">
        <v>4</v>
      </c>
      <c r="G30" s="138"/>
      <c r="H30" s="151" t="s">
        <v>4</v>
      </c>
      <c r="I30" s="139"/>
      <c r="J30" s="152" t="s">
        <v>4</v>
      </c>
      <c r="K30" s="145"/>
      <c r="L30" s="153" t="s">
        <v>4</v>
      </c>
      <c r="M30" s="143"/>
      <c r="N30" s="28"/>
    </row>
    <row r="31" spans="1:17" ht="13.5" thickBot="1" x14ac:dyDescent="0.25">
      <c r="A31" s="28"/>
      <c r="B31" s="43"/>
      <c r="C31" s="34"/>
      <c r="D31" s="34"/>
      <c r="E31" s="91" t="s">
        <v>4</v>
      </c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7" ht="13.5" thickTop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54" t="s">
        <v>183</v>
      </c>
      <c r="P32" s="155"/>
      <c r="Q32" s="156"/>
    </row>
    <row r="33" spans="1:17" x14ac:dyDescent="0.2">
      <c r="A33" s="28"/>
      <c r="B33" s="36" t="s">
        <v>62</v>
      </c>
      <c r="C33" s="162" t="s">
        <v>63</v>
      </c>
      <c r="D33" s="162"/>
      <c r="E33" s="62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07" t="s">
        <v>184</v>
      </c>
      <c r="P33" s="108" t="s">
        <v>185</v>
      </c>
      <c r="Q33" s="109" t="s">
        <v>186</v>
      </c>
    </row>
    <row r="34" spans="1:17" ht="13.5" thickBot="1" x14ac:dyDescent="0.25">
      <c r="A34" s="28"/>
      <c r="B34" s="157" t="s">
        <v>65</v>
      </c>
      <c r="C34" s="157"/>
      <c r="D34" s="158"/>
      <c r="E34" s="38">
        <v>0.56000000000000005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4">
        <f>E35</f>
        <v>1.8487949818421878</v>
      </c>
      <c r="P34" s="105">
        <f>100-(O34+Q34)</f>
        <v>53.001650709805219</v>
      </c>
      <c r="Q34" s="106">
        <f>J35*(E36/100)</f>
        <v>45.149554308352592</v>
      </c>
    </row>
    <row r="35" spans="1:17" ht="13.5" thickTop="1" x14ac:dyDescent="0.2">
      <c r="A35" s="28"/>
      <c r="B35" s="157" t="s">
        <v>67</v>
      </c>
      <c r="C35" s="157"/>
      <c r="D35" s="158"/>
      <c r="E35" s="39">
        <f>100*(E34/(F9+E34))</f>
        <v>1.8487949818421878</v>
      </c>
      <c r="F35" s="28"/>
      <c r="G35" s="28"/>
      <c r="H35" s="28"/>
      <c r="I35" s="28"/>
      <c r="J35" s="159">
        <v>46</v>
      </c>
      <c r="K35" s="160"/>
      <c r="L35" s="161">
        <v>2E-3</v>
      </c>
      <c r="M35" s="123"/>
      <c r="N35" s="28"/>
    </row>
    <row r="36" spans="1:17" x14ac:dyDescent="0.2">
      <c r="A36" s="28"/>
      <c r="B36" s="157" t="s">
        <v>68</v>
      </c>
      <c r="C36" s="165"/>
      <c r="D36" s="165"/>
      <c r="E36" s="39">
        <f>100-E35</f>
        <v>98.15120501815781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61"/>
      <c r="C38" s="16" t="s">
        <v>52</v>
      </c>
      <c r="D38" s="61" t="s">
        <v>88</v>
      </c>
      <c r="E38" s="61"/>
      <c r="F38" s="61"/>
      <c r="G38" s="61"/>
      <c r="H38" s="61"/>
      <c r="I38" s="61"/>
      <c r="J38" s="61"/>
      <c r="K38" s="61"/>
      <c r="L38" s="61"/>
      <c r="M38" s="61"/>
      <c r="N38" s="28"/>
    </row>
    <row r="39" spans="1:17" x14ac:dyDescent="0.2">
      <c r="A39" s="28"/>
      <c r="B39" s="61"/>
      <c r="C39" s="61"/>
      <c r="D39" s="61" t="s">
        <v>87</v>
      </c>
      <c r="E39" s="61">
        <f>535.57-501.59</f>
        <v>33.980000000000075</v>
      </c>
      <c r="F39" s="24" t="s">
        <v>59</v>
      </c>
      <c r="G39" s="61"/>
      <c r="H39" s="61"/>
      <c r="I39" s="61"/>
      <c r="J39" s="61"/>
      <c r="K39" s="61"/>
      <c r="L39" s="61"/>
      <c r="M39" s="61"/>
      <c r="N39" s="28"/>
    </row>
    <row r="40" spans="1:17" x14ac:dyDescent="0.2">
      <c r="A40" s="28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28"/>
    </row>
    <row r="41" spans="1:17" x14ac:dyDescent="0.2">
      <c r="A41" s="2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5">
    <mergeCell ref="F13:G13"/>
    <mergeCell ref="H13:I13"/>
    <mergeCell ref="J13:K13"/>
    <mergeCell ref="L13:M13"/>
    <mergeCell ref="A1:N1"/>
    <mergeCell ref="C2:D2"/>
    <mergeCell ref="B12:E12"/>
    <mergeCell ref="F12:I12"/>
    <mergeCell ref="J12:M12"/>
    <mergeCell ref="B8:E8"/>
    <mergeCell ref="B9:E9"/>
    <mergeCell ref="B10:E10"/>
    <mergeCell ref="B11:E11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  <mergeCell ref="L16:M16"/>
    <mergeCell ref="F17:G17"/>
    <mergeCell ref="H17:I17"/>
    <mergeCell ref="J17:K17"/>
    <mergeCell ref="L17:M17"/>
    <mergeCell ref="F18:G18"/>
    <mergeCell ref="H18:I18"/>
    <mergeCell ref="J18:K18"/>
    <mergeCell ref="L18:M18"/>
    <mergeCell ref="F19:G19"/>
    <mergeCell ref="H19:I19"/>
    <mergeCell ref="J19:K19"/>
    <mergeCell ref="L19:M19"/>
    <mergeCell ref="F20:G20"/>
    <mergeCell ref="H20:I20"/>
    <mergeCell ref="J20:K20"/>
    <mergeCell ref="L20:M20"/>
    <mergeCell ref="F21:G21"/>
    <mergeCell ref="H21:I21"/>
    <mergeCell ref="J21:K21"/>
    <mergeCell ref="L21:M21"/>
    <mergeCell ref="F22:G22"/>
    <mergeCell ref="H22:I22"/>
    <mergeCell ref="J22:K22"/>
    <mergeCell ref="L22:M22"/>
    <mergeCell ref="F23:G23"/>
    <mergeCell ref="H23:I23"/>
    <mergeCell ref="J23:K23"/>
    <mergeCell ref="L23:M23"/>
    <mergeCell ref="F24:G24"/>
    <mergeCell ref="H24:I24"/>
    <mergeCell ref="J24:K24"/>
    <mergeCell ref="L24:M24"/>
    <mergeCell ref="F25:G25"/>
    <mergeCell ref="H25:I25"/>
    <mergeCell ref="J25:K25"/>
    <mergeCell ref="L25:M25"/>
    <mergeCell ref="F26:G26"/>
    <mergeCell ref="H26:I26"/>
    <mergeCell ref="J26:K26"/>
    <mergeCell ref="L26:M26"/>
    <mergeCell ref="F27:G27"/>
    <mergeCell ref="H27:I27"/>
    <mergeCell ref="J27:K27"/>
    <mergeCell ref="L27:M27"/>
    <mergeCell ref="F28:G28"/>
    <mergeCell ref="H28:I28"/>
    <mergeCell ref="J28:K28"/>
    <mergeCell ref="L28:M28"/>
    <mergeCell ref="F29:G29"/>
    <mergeCell ref="H29:I29"/>
    <mergeCell ref="J29:K29"/>
    <mergeCell ref="L29:M29"/>
    <mergeCell ref="F30:G30"/>
    <mergeCell ref="H30:I30"/>
    <mergeCell ref="J30:K30"/>
    <mergeCell ref="L30:M30"/>
    <mergeCell ref="F31:G31"/>
    <mergeCell ref="H31:I31"/>
    <mergeCell ref="J31:K31"/>
    <mergeCell ref="L31:M31"/>
    <mergeCell ref="O32:Q32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</mergeCells>
  <pageMargins left="0.7" right="0.7" top="0.75" bottom="0.75" header="0.3" footer="0.3"/>
  <drawing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6"/>
  <sheetViews>
    <sheetView zoomScaleNormal="100" workbookViewId="0">
      <selection activeCell="E35" sqref="E35"/>
    </sheetView>
  </sheetViews>
  <sheetFormatPr defaultRowHeight="12.75" x14ac:dyDescent="0.2"/>
  <cols>
    <col min="7" max="7" width="8.28515625" customWidth="1"/>
    <col min="8" max="8" width="10.85546875" customWidth="1"/>
  </cols>
  <sheetData>
    <row r="1" spans="1:14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3.5" thickBot="1" x14ac:dyDescent="0.25">
      <c r="A2" s="28"/>
      <c r="B2" s="16" t="s">
        <v>14</v>
      </c>
      <c r="C2" s="116" t="s">
        <v>73</v>
      </c>
      <c r="D2" s="116"/>
      <c r="E2" s="77"/>
      <c r="F2" s="77"/>
      <c r="G2" s="77"/>
      <c r="H2" s="77"/>
      <c r="I2" s="77"/>
      <c r="J2" s="77"/>
      <c r="K2" s="77"/>
      <c r="L2" s="16" t="s">
        <v>30</v>
      </c>
      <c r="M2" s="81" t="s">
        <v>132</v>
      </c>
      <c r="N2" s="28"/>
    </row>
    <row r="3" spans="1:14" ht="13.5" thickBot="1" x14ac:dyDescent="0.25">
      <c r="A3" s="28"/>
      <c r="B3" s="77"/>
      <c r="C3" s="77"/>
      <c r="D3" s="77"/>
      <c r="E3" s="77"/>
      <c r="F3" s="77"/>
      <c r="G3" s="77"/>
      <c r="H3" s="77"/>
      <c r="I3" s="77"/>
      <c r="J3" s="77"/>
      <c r="K3" s="77"/>
      <c r="L3" s="16" t="s">
        <v>31</v>
      </c>
      <c r="M3" s="22" t="s">
        <v>110</v>
      </c>
      <c r="N3" s="28"/>
    </row>
    <row r="4" spans="1:14" ht="13.5" thickBot="1" x14ac:dyDescent="0.25">
      <c r="A4" s="28"/>
      <c r="B4" s="77"/>
      <c r="C4" s="16" t="s">
        <v>15</v>
      </c>
      <c r="D4" s="17" t="s">
        <v>89</v>
      </c>
      <c r="E4" s="77"/>
      <c r="F4" s="77"/>
      <c r="G4" s="77"/>
      <c r="H4" s="19" t="s">
        <v>23</v>
      </c>
      <c r="I4" s="77"/>
      <c r="J4" s="77"/>
      <c r="K4" s="77"/>
      <c r="L4" s="16" t="s">
        <v>32</v>
      </c>
      <c r="M4" s="30">
        <v>41609</v>
      </c>
      <c r="N4" s="28"/>
    </row>
    <row r="5" spans="1:14" ht="13.5" thickBot="1" x14ac:dyDescent="0.25">
      <c r="A5" s="28"/>
      <c r="B5" s="77"/>
      <c r="C5" s="16" t="s">
        <v>16</v>
      </c>
      <c r="D5" s="80" t="s">
        <v>131</v>
      </c>
      <c r="E5" s="77"/>
      <c r="F5" s="77"/>
      <c r="G5" s="77"/>
      <c r="H5" s="16" t="s">
        <v>24</v>
      </c>
      <c r="I5" s="17" t="s">
        <v>22</v>
      </c>
      <c r="J5" s="77"/>
      <c r="K5" s="77"/>
      <c r="L5" s="77"/>
      <c r="M5" s="77"/>
      <c r="N5" s="28"/>
    </row>
    <row r="6" spans="1:14" ht="13.5" thickBot="1" x14ac:dyDescent="0.25">
      <c r="A6" s="28"/>
      <c r="B6" s="77"/>
      <c r="C6" s="16" t="s">
        <v>17</v>
      </c>
      <c r="D6" s="80" t="s">
        <v>133</v>
      </c>
      <c r="E6" s="77"/>
      <c r="F6" s="77"/>
      <c r="G6" s="77"/>
      <c r="H6" s="16" t="s">
        <v>25</v>
      </c>
      <c r="I6" s="22">
        <v>98</v>
      </c>
      <c r="J6" s="77"/>
      <c r="K6" s="77"/>
      <c r="L6" s="77"/>
      <c r="M6" s="77"/>
      <c r="N6" s="28"/>
    </row>
    <row r="7" spans="1:14" ht="15" thickBot="1" x14ac:dyDescent="0.25">
      <c r="A7" s="28"/>
      <c r="B7" s="77"/>
      <c r="C7" s="77"/>
      <c r="D7" s="77"/>
      <c r="E7" s="16"/>
      <c r="F7" s="77"/>
      <c r="G7" s="77"/>
      <c r="H7" s="20" t="s">
        <v>26</v>
      </c>
      <c r="I7" s="23">
        <v>72</v>
      </c>
      <c r="J7" s="77" t="s">
        <v>61</v>
      </c>
      <c r="K7" s="24" t="s">
        <v>57</v>
      </c>
      <c r="L7" s="77"/>
      <c r="M7" s="77"/>
      <c r="N7" s="28"/>
    </row>
    <row r="8" spans="1:14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77"/>
      <c r="H8" s="21" t="s">
        <v>27</v>
      </c>
      <c r="I8" s="22">
        <v>5.9119999999999999</v>
      </c>
      <c r="J8" s="77" t="s">
        <v>60</v>
      </c>
      <c r="K8" s="77" t="s">
        <v>55</v>
      </c>
      <c r="L8" s="77"/>
      <c r="M8" s="77"/>
      <c r="N8" s="28"/>
    </row>
    <row r="9" spans="1:14" ht="13.5" thickBot="1" x14ac:dyDescent="0.25">
      <c r="A9" s="28"/>
      <c r="B9" s="123" t="s">
        <v>20</v>
      </c>
      <c r="C9" s="123"/>
      <c r="D9" s="123"/>
      <c r="E9" s="123"/>
      <c r="F9" s="32">
        <f>E39-F10+F11</f>
        <v>23.62</v>
      </c>
      <c r="G9" s="77" t="s">
        <v>59</v>
      </c>
      <c r="H9" s="21" t="s">
        <v>28</v>
      </c>
      <c r="I9" s="22">
        <v>15.212</v>
      </c>
      <c r="J9" s="77" t="s">
        <v>60</v>
      </c>
      <c r="K9" s="24" t="s">
        <v>58</v>
      </c>
      <c r="L9" s="77"/>
      <c r="M9" s="77"/>
      <c r="N9" s="28"/>
    </row>
    <row r="10" spans="1:14" ht="13.5" thickBot="1" x14ac:dyDescent="0.25">
      <c r="A10" s="28"/>
      <c r="B10" s="122" t="s">
        <v>148</v>
      </c>
      <c r="C10" s="123"/>
      <c r="D10" s="123"/>
      <c r="E10" s="123"/>
      <c r="F10" s="31">
        <v>6.25</v>
      </c>
      <c r="G10" s="77" t="s">
        <v>59</v>
      </c>
      <c r="H10" s="20" t="s">
        <v>29</v>
      </c>
      <c r="I10" s="22">
        <v>0.8</v>
      </c>
      <c r="J10" s="77" t="s">
        <v>39</v>
      </c>
      <c r="K10" s="77" t="s">
        <v>56</v>
      </c>
      <c r="L10" s="77"/>
      <c r="M10" s="77"/>
      <c r="N10" s="28"/>
    </row>
    <row r="11" spans="1:14" ht="13.5" thickBot="1" x14ac:dyDescent="0.25">
      <c r="A11" s="28"/>
      <c r="B11" s="117" t="s">
        <v>145</v>
      </c>
      <c r="C11" s="118"/>
      <c r="D11" s="118"/>
      <c r="E11" s="118"/>
      <c r="F11" s="92">
        <v>2</v>
      </c>
      <c r="G11" s="24" t="s">
        <v>59</v>
      </c>
      <c r="H11" s="77"/>
      <c r="I11" s="77"/>
      <c r="J11" s="77"/>
      <c r="K11" s="77"/>
      <c r="L11" s="77"/>
      <c r="M11" s="77"/>
      <c r="N11" s="28"/>
    </row>
    <row r="12" spans="1:14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4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4" x14ac:dyDescent="0.2">
      <c r="A14" s="28"/>
      <c r="B14" s="41" t="s">
        <v>38</v>
      </c>
      <c r="C14" s="76" t="s">
        <v>40</v>
      </c>
      <c r="D14" s="76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4" x14ac:dyDescent="0.2">
      <c r="A15" s="28"/>
      <c r="B15" s="43">
        <v>0.25</v>
      </c>
      <c r="C15" s="79">
        <v>1019</v>
      </c>
      <c r="D15" s="34">
        <v>1004</v>
      </c>
      <c r="E15" s="35">
        <v>23.1</v>
      </c>
      <c r="F15" s="137">
        <f t="shared" ref="F15:F27" si="0">(0.000000004089*(E15)^2)-(0.00000041793*E15)+0.000017016</f>
        <v>9.5437482900000011E-6</v>
      </c>
      <c r="G15" s="138"/>
      <c r="H15" s="138">
        <f t="shared" ref="H15:H25" si="1">(1057-(C15+I$10))/3.7483</f>
        <v>9.9244991062615178</v>
      </c>
      <c r="I15" s="139"/>
      <c r="J15" s="140">
        <f>F$8/(F$8-1)*1000/F$9*(C15-D15)/10</f>
        <v>100.86168252228919</v>
      </c>
      <c r="K15" s="141"/>
      <c r="L15" s="142">
        <f>(((30*F15)/(F$8-1))*(H15/B15))^0.5</f>
        <v>8.1767354930417882E-2</v>
      </c>
      <c r="M15" s="143"/>
      <c r="N15" s="28"/>
    </row>
    <row r="16" spans="1:14" x14ac:dyDescent="0.2">
      <c r="A16" s="28"/>
      <c r="B16" s="43">
        <v>0.5</v>
      </c>
      <c r="C16" s="79">
        <v>1017.8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10.244644238721579</v>
      </c>
      <c r="I16" s="147"/>
      <c r="J16" s="140">
        <f t="shared" ref="J16:J25" si="2">F$8/(F$8-1)*1000/F$9*(C16-D16)/10</f>
        <v>92.792747920505747</v>
      </c>
      <c r="K16" s="148"/>
      <c r="L16" s="143">
        <f t="shared" ref="L16:L25" si="3">(((30*F16)/(F$8-1))*(H16/B16))^0.5</f>
        <v>5.8743401912832859E-2</v>
      </c>
      <c r="M16" s="149"/>
      <c r="N16" s="28"/>
    </row>
    <row r="17" spans="1:14" x14ac:dyDescent="0.2">
      <c r="A17" s="28"/>
      <c r="B17" s="43">
        <v>1</v>
      </c>
      <c r="C17" s="79">
        <v>1017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10.458074327028266</v>
      </c>
      <c r="I17" s="147"/>
      <c r="J17" s="140">
        <f t="shared" si="2"/>
        <v>87.413458185983956</v>
      </c>
      <c r="K17" s="148"/>
      <c r="L17" s="143">
        <f t="shared" si="3"/>
        <v>4.1968313462154835E-2</v>
      </c>
      <c r="M17" s="149"/>
      <c r="N17" s="28"/>
    </row>
    <row r="18" spans="1:14" x14ac:dyDescent="0.2">
      <c r="A18" s="28"/>
      <c r="B18" s="43">
        <v>2</v>
      </c>
      <c r="C18" s="79">
        <v>1016.6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10.564789371181609</v>
      </c>
      <c r="I18" s="139"/>
      <c r="J18" s="140">
        <f>F$8/(F$8-1)*1000/F$9*(C18-D18)/10</f>
        <v>84.723813318723074</v>
      </c>
      <c r="K18" s="141"/>
      <c r="L18" s="142">
        <f>(((30*F18)/(F$8-1))*(H18/B18))^0.5</f>
        <v>2.9827103322426204E-2</v>
      </c>
      <c r="M18" s="143"/>
      <c r="N18" s="28"/>
    </row>
    <row r="19" spans="1:14" x14ac:dyDescent="0.2">
      <c r="A19" s="28"/>
      <c r="B19" s="43">
        <v>4</v>
      </c>
      <c r="C19" s="79">
        <v>1016.1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10.698183176373295</v>
      </c>
      <c r="I19" s="139"/>
      <c r="J19" s="140">
        <f t="shared" si="2"/>
        <v>81.361757234646774</v>
      </c>
      <c r="K19" s="141"/>
      <c r="L19" s="142">
        <f t="shared" si="3"/>
        <v>2.1223679276682859E-2</v>
      </c>
      <c r="M19" s="143"/>
      <c r="N19" s="28"/>
    </row>
    <row r="20" spans="1:14" x14ac:dyDescent="0.2">
      <c r="A20" s="28"/>
      <c r="B20" s="43">
        <v>8</v>
      </c>
      <c r="C20" s="79">
        <v>1015.2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10.938292025718326</v>
      </c>
      <c r="I20" s="139"/>
      <c r="J20" s="150">
        <f t="shared" si="2"/>
        <v>75.310056283309564</v>
      </c>
      <c r="K20" s="145"/>
      <c r="L20" s="142">
        <f t="shared" si="3"/>
        <v>1.517488534329952E-2</v>
      </c>
      <c r="M20" s="143"/>
      <c r="N20" s="28"/>
    </row>
    <row r="21" spans="1:14" x14ac:dyDescent="0.2">
      <c r="A21" s="28"/>
      <c r="B21" s="43">
        <v>16</v>
      </c>
      <c r="C21" s="79">
        <v>1014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11.258437158178387</v>
      </c>
      <c r="I21" s="139"/>
      <c r="J21" s="150">
        <f t="shared" si="2"/>
        <v>67.241121681526124</v>
      </c>
      <c r="K21" s="145"/>
      <c r="L21" s="142">
        <f t="shared" si="3"/>
        <v>1.088616011423842E-2</v>
      </c>
      <c r="M21" s="143"/>
      <c r="N21" s="28"/>
    </row>
    <row r="22" spans="1:14" x14ac:dyDescent="0.2">
      <c r="A22" s="28"/>
      <c r="B22" s="43">
        <v>32</v>
      </c>
      <c r="C22" s="79">
        <v>1012.9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11.551903529600104</v>
      </c>
      <c r="I22" s="139"/>
      <c r="J22" s="150">
        <f t="shared" si="2"/>
        <v>59.84459829655809</v>
      </c>
      <c r="K22" s="145"/>
      <c r="L22" s="142">
        <f>(((30*F22)/(F$8-1))*(H22/B22))^0.5</f>
        <v>7.7973574269658763E-3</v>
      </c>
      <c r="M22" s="143"/>
      <c r="N22" s="28"/>
    </row>
    <row r="23" spans="1:14" x14ac:dyDescent="0.2">
      <c r="A23" s="28"/>
      <c r="B23" s="43">
        <v>64</v>
      </c>
      <c r="C23" s="79">
        <v>1011.1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12.032121228290164</v>
      </c>
      <c r="I23" s="139"/>
      <c r="J23" s="150">
        <f t="shared" si="2"/>
        <v>47.741196393883698</v>
      </c>
      <c r="K23" s="145"/>
      <c r="L23" s="142">
        <f t="shared" si="3"/>
        <v>5.626998086241404E-3</v>
      </c>
      <c r="M23" s="143"/>
      <c r="N23" s="28"/>
    </row>
    <row r="24" spans="1:14" x14ac:dyDescent="0.2">
      <c r="A24" s="28"/>
      <c r="B24" s="43">
        <v>128</v>
      </c>
      <c r="C24" s="79">
        <v>1009.7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12.405623882826882</v>
      </c>
      <c r="I24" s="139"/>
      <c r="J24" s="150">
        <f t="shared" si="2"/>
        <v>38.327439358470194</v>
      </c>
      <c r="K24" s="145"/>
      <c r="L24" s="142">
        <f t="shared" si="3"/>
        <v>4.0401731223049858E-3</v>
      </c>
      <c r="M24" s="143"/>
      <c r="N24" s="28"/>
    </row>
    <row r="25" spans="1:14" x14ac:dyDescent="0.2">
      <c r="A25" s="28"/>
      <c r="B25" s="43">
        <v>256</v>
      </c>
      <c r="C25" s="79">
        <v>1009.1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12.565696449056912</v>
      </c>
      <c r="I25" s="139"/>
      <c r="J25" s="150">
        <f t="shared" si="2"/>
        <v>34.292972057578474</v>
      </c>
      <c r="K25" s="145"/>
      <c r="L25" s="142">
        <f t="shared" si="3"/>
        <v>2.8752059229124249E-3</v>
      </c>
      <c r="M25" s="143"/>
      <c r="N25" s="28"/>
    </row>
    <row r="26" spans="1:14" x14ac:dyDescent="0.2">
      <c r="A26" s="28"/>
      <c r="B26" s="43">
        <v>512</v>
      </c>
      <c r="C26" s="79">
        <v>1008.4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12.752447776325285</v>
      </c>
      <c r="I26" s="139"/>
      <c r="J26" s="150">
        <f>F$8/(F$8-1)*1000/F$9*(C26-D26)/10</f>
        <v>29.586093539871342</v>
      </c>
      <c r="K26" s="145"/>
      <c r="L26" s="142">
        <f>(((30*F26)/(F$8-1))*(H26/B26))^0.5</f>
        <v>2.0481296810601437E-3</v>
      </c>
      <c r="M26" s="143"/>
      <c r="N26" s="28"/>
    </row>
    <row r="27" spans="1:14" x14ac:dyDescent="0.2">
      <c r="A27" s="28"/>
      <c r="B27" s="43">
        <v>1502</v>
      </c>
      <c r="C27" s="79">
        <v>1007.8</v>
      </c>
      <c r="D27" s="34">
        <v>1004</v>
      </c>
      <c r="E27" s="35">
        <v>23.1</v>
      </c>
      <c r="F27" s="137">
        <f t="shared" si="0"/>
        <v>9.5437482900000011E-6</v>
      </c>
      <c r="G27" s="138"/>
      <c r="H27" s="138">
        <f>(1057-(C27+I$10))/3.7483</f>
        <v>12.912520342555316</v>
      </c>
      <c r="I27" s="139"/>
      <c r="J27" s="150">
        <f>F$8/(F$8-1)*1000/F$9*(C27-D27)/10</f>
        <v>25.551626238979622</v>
      </c>
      <c r="K27" s="145"/>
      <c r="L27" s="142">
        <f>(((30*F27)/(F$8-1))*(H27/B27))^0.5</f>
        <v>1.2032786139524472E-3</v>
      </c>
      <c r="M27" s="143"/>
      <c r="N27" s="28"/>
    </row>
    <row r="28" spans="1:14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ht="13.5" thickBo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Top="1" x14ac:dyDescent="0.2">
      <c r="A33" s="28"/>
      <c r="B33" s="36" t="s">
        <v>62</v>
      </c>
      <c r="C33" s="162" t="s">
        <v>63</v>
      </c>
      <c r="D33" s="162"/>
      <c r="E33" s="78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54" t="s">
        <v>183</v>
      </c>
      <c r="P33" s="155"/>
      <c r="Q33" s="156"/>
    </row>
    <row r="34" spans="1:17" x14ac:dyDescent="0.2">
      <c r="A34" s="28"/>
      <c r="B34" s="157" t="s">
        <v>65</v>
      </c>
      <c r="C34" s="157"/>
      <c r="D34" s="158"/>
      <c r="E34" s="38">
        <v>1.6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7" t="s">
        <v>184</v>
      </c>
      <c r="P34" s="108" t="s">
        <v>185</v>
      </c>
      <c r="Q34" s="109" t="s">
        <v>186</v>
      </c>
    </row>
    <row r="35" spans="1:17" ht="13.5" thickBot="1" x14ac:dyDescent="0.25">
      <c r="A35" s="28"/>
      <c r="B35" s="157" t="s">
        <v>67</v>
      </c>
      <c r="C35" s="157"/>
      <c r="D35" s="158"/>
      <c r="E35" s="39">
        <f>100*(E34/(F9+E34))</f>
        <v>6.3441712926249005</v>
      </c>
      <c r="F35" s="28"/>
      <c r="G35" s="28"/>
      <c r="H35" s="28"/>
      <c r="I35" s="28"/>
      <c r="J35" s="159">
        <v>29.5</v>
      </c>
      <c r="K35" s="160"/>
      <c r="L35" s="161">
        <v>2E-3</v>
      </c>
      <c r="M35" s="123"/>
      <c r="N35" s="28"/>
      <c r="O35" s="104">
        <f>E35</f>
        <v>6.3441712926249005</v>
      </c>
      <c r="P35" s="105">
        <f>100-(O35+Q35)</f>
        <v>66.027359238699447</v>
      </c>
      <c r="Q35" s="106">
        <f>J35*(E36/100)</f>
        <v>27.62846946867565</v>
      </c>
    </row>
    <row r="36" spans="1:17" ht="13.5" thickTop="1" x14ac:dyDescent="0.2">
      <c r="A36" s="28"/>
      <c r="B36" s="157" t="s">
        <v>68</v>
      </c>
      <c r="C36" s="165"/>
      <c r="D36" s="165"/>
      <c r="E36" s="39">
        <f>100-E35</f>
        <v>93.655828707375093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77"/>
      <c r="C38" s="16" t="s">
        <v>52</v>
      </c>
      <c r="D38" s="117" t="s">
        <v>156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B39" s="77"/>
      <c r="C39" s="77"/>
      <c r="D39" s="77" t="s">
        <v>124</v>
      </c>
      <c r="E39" s="77">
        <v>27.87</v>
      </c>
      <c r="F39" s="24" t="s">
        <v>59</v>
      </c>
      <c r="G39" s="77"/>
      <c r="H39" s="77"/>
      <c r="I39" s="77"/>
      <c r="J39" s="77"/>
      <c r="K39" s="77"/>
      <c r="L39" s="77"/>
      <c r="M39" s="77"/>
      <c r="N39" s="28"/>
    </row>
    <row r="40" spans="1:17" x14ac:dyDescent="0.2">
      <c r="A40" s="2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28"/>
    </row>
    <row r="41" spans="1:17" x14ac:dyDescent="0.2">
      <c r="A41" s="28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</sheetData>
  <mergeCells count="96">
    <mergeCell ref="D38:M38"/>
    <mergeCell ref="B11:E11"/>
    <mergeCell ref="B10:E10"/>
    <mergeCell ref="B9:E9"/>
    <mergeCell ref="B8:E8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O33:Q33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zoomScale="90" zoomScaleNormal="90" workbookViewId="0">
      <selection activeCell="B10" sqref="B10:E10"/>
    </sheetView>
  </sheetViews>
  <sheetFormatPr defaultRowHeight="12.75" x14ac:dyDescent="0.2"/>
  <cols>
    <col min="13" max="13" width="10.140625" bestFit="1" customWidth="1"/>
  </cols>
  <sheetData>
    <row r="1" spans="1:14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3.5" thickBot="1" x14ac:dyDescent="0.25">
      <c r="A2" s="28"/>
      <c r="B2" s="16" t="s">
        <v>14</v>
      </c>
      <c r="C2" s="116" t="s">
        <v>75</v>
      </c>
      <c r="D2" s="116"/>
      <c r="E2" s="61"/>
      <c r="F2" s="61"/>
      <c r="G2" s="61"/>
      <c r="H2" s="61"/>
      <c r="I2" s="61"/>
      <c r="J2" s="61"/>
      <c r="K2" s="61"/>
      <c r="L2" s="16" t="s">
        <v>30</v>
      </c>
      <c r="M2" s="33" t="s">
        <v>77</v>
      </c>
      <c r="N2" s="28"/>
    </row>
    <row r="3" spans="1:14" ht="13.5" thickBot="1" x14ac:dyDescent="0.25">
      <c r="A3" s="28"/>
      <c r="B3" s="61"/>
      <c r="C3" s="61"/>
      <c r="D3" s="61"/>
      <c r="E3" s="61"/>
      <c r="F3" s="61"/>
      <c r="G3" s="61"/>
      <c r="H3" s="61"/>
      <c r="I3" s="61"/>
      <c r="J3" s="61"/>
      <c r="K3" s="61"/>
      <c r="L3" s="16" t="s">
        <v>31</v>
      </c>
      <c r="M3" s="22" t="s">
        <v>74</v>
      </c>
      <c r="N3" s="28"/>
    </row>
    <row r="4" spans="1:14" ht="13.5" thickBot="1" x14ac:dyDescent="0.25">
      <c r="A4" s="28"/>
      <c r="B4" s="61"/>
      <c r="C4" s="16" t="s">
        <v>15</v>
      </c>
      <c r="D4" s="17" t="s">
        <v>89</v>
      </c>
      <c r="E4" s="61"/>
      <c r="F4" s="61"/>
      <c r="G4" s="61"/>
      <c r="H4" s="19" t="s">
        <v>23</v>
      </c>
      <c r="I4" s="61"/>
      <c r="J4" s="61"/>
      <c r="K4" s="61"/>
      <c r="L4" s="16" t="s">
        <v>32</v>
      </c>
      <c r="M4" s="30">
        <v>41604</v>
      </c>
      <c r="N4" s="28"/>
    </row>
    <row r="5" spans="1:14" ht="13.5" thickBot="1" x14ac:dyDescent="0.25">
      <c r="A5" s="28"/>
      <c r="B5" s="61"/>
      <c r="C5" s="16" t="s">
        <v>16</v>
      </c>
      <c r="D5" s="18" t="s">
        <v>106</v>
      </c>
      <c r="E5" s="61"/>
      <c r="F5" s="61"/>
      <c r="G5" s="61"/>
      <c r="H5" s="16" t="s">
        <v>24</v>
      </c>
      <c r="I5" s="17" t="s">
        <v>22</v>
      </c>
      <c r="J5" s="61"/>
      <c r="K5" s="61"/>
      <c r="L5" s="61"/>
      <c r="M5" s="61"/>
      <c r="N5" s="28"/>
    </row>
    <row r="6" spans="1:14" ht="13.5" thickBot="1" x14ac:dyDescent="0.25">
      <c r="A6" s="28"/>
      <c r="B6" s="61"/>
      <c r="C6" s="16" t="s">
        <v>17</v>
      </c>
      <c r="D6" s="18" t="s">
        <v>107</v>
      </c>
      <c r="E6" s="61"/>
      <c r="F6" s="61"/>
      <c r="G6" s="61"/>
      <c r="H6" s="16" t="s">
        <v>25</v>
      </c>
      <c r="I6" s="22">
        <v>98</v>
      </c>
      <c r="J6" s="61"/>
      <c r="K6" s="61"/>
      <c r="L6" s="61"/>
      <c r="M6" s="61"/>
      <c r="N6" s="28"/>
    </row>
    <row r="7" spans="1:14" ht="15" thickBot="1" x14ac:dyDescent="0.25">
      <c r="A7" s="28"/>
      <c r="B7" s="61"/>
      <c r="C7" s="61"/>
      <c r="D7" s="61"/>
      <c r="E7" s="16"/>
      <c r="F7" s="61"/>
      <c r="G7" s="61"/>
      <c r="H7" s="20" t="s">
        <v>26</v>
      </c>
      <c r="I7" s="23">
        <v>72</v>
      </c>
      <c r="J7" s="61" t="s">
        <v>61</v>
      </c>
      <c r="K7" s="24" t="s">
        <v>57</v>
      </c>
      <c r="L7" s="61"/>
      <c r="M7" s="61"/>
      <c r="N7" s="28"/>
    </row>
    <row r="8" spans="1:14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61" t="s">
        <v>60</v>
      </c>
      <c r="K8" s="61" t="s">
        <v>55</v>
      </c>
      <c r="L8" s="61"/>
      <c r="M8" s="61"/>
      <c r="N8" s="28"/>
    </row>
    <row r="9" spans="1:14" ht="13.5" thickBot="1" x14ac:dyDescent="0.25">
      <c r="A9" s="28"/>
      <c r="B9" s="123" t="s">
        <v>20</v>
      </c>
      <c r="C9" s="123"/>
      <c r="D9" s="123"/>
      <c r="E9" s="123"/>
      <c r="F9" s="32">
        <f>E39-(F10)+(F11)</f>
        <v>28.47</v>
      </c>
      <c r="G9" s="85" t="s">
        <v>59</v>
      </c>
      <c r="H9" s="21" t="s">
        <v>28</v>
      </c>
      <c r="I9" s="22">
        <v>15.212</v>
      </c>
      <c r="J9" s="61" t="s">
        <v>60</v>
      </c>
      <c r="K9" s="24" t="s">
        <v>58</v>
      </c>
      <c r="L9" s="61"/>
      <c r="M9" s="61"/>
      <c r="N9" s="28"/>
    </row>
    <row r="10" spans="1:14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61" t="s">
        <v>39</v>
      </c>
      <c r="K10" s="61" t="s">
        <v>56</v>
      </c>
      <c r="L10" s="61"/>
      <c r="M10" s="61"/>
      <c r="N10" s="28"/>
    </row>
    <row r="11" spans="1:14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H11" s="61"/>
      <c r="I11" s="61"/>
      <c r="J11" s="61"/>
      <c r="K11" s="61"/>
      <c r="L11" s="61"/>
      <c r="M11" s="61"/>
      <c r="N11" s="28"/>
    </row>
    <row r="12" spans="1:14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4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4" x14ac:dyDescent="0.2">
      <c r="A14" s="28"/>
      <c r="B14" s="41" t="s">
        <v>38</v>
      </c>
      <c r="C14" s="63" t="s">
        <v>40</v>
      </c>
      <c r="D14" s="63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4" x14ac:dyDescent="0.2">
      <c r="A15" s="28"/>
      <c r="B15" s="43">
        <v>0.25</v>
      </c>
      <c r="C15" s="34">
        <v>1022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9.1241362751113968</v>
      </c>
      <c r="I15" s="139"/>
      <c r="J15" s="140">
        <f>F$8/(F$8-1)*1000/F$9*(C15-D15)/10</f>
        <v>100.41529783673218</v>
      </c>
      <c r="K15" s="141"/>
      <c r="L15" s="142">
        <f>(((30*F15)/(F$8-1))*(H15/B15))^0.5</f>
        <v>7.8400987376730236E-2</v>
      </c>
      <c r="M15" s="143"/>
      <c r="N15" s="28"/>
    </row>
    <row r="16" spans="1:14" x14ac:dyDescent="0.2">
      <c r="A16" s="28"/>
      <c r="B16" s="43">
        <v>0.5</v>
      </c>
      <c r="C16" s="34">
        <v>1021.5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9.2575300803030824</v>
      </c>
      <c r="I16" s="147"/>
      <c r="J16" s="140">
        <f t="shared" ref="J16:J25" si="2">F$8/(F$8-1)*1000/F$9*(C16-D16)/10</f>
        <v>97.625984007934065</v>
      </c>
      <c r="K16" s="148"/>
      <c r="L16" s="143">
        <f t="shared" ref="L16:L25" si="3">(((30*F16)/(F$8-1))*(H16/B16))^0.5</f>
        <v>5.5841646973494016E-2</v>
      </c>
      <c r="M16" s="149"/>
      <c r="N16" s="28"/>
    </row>
    <row r="17" spans="1:14" x14ac:dyDescent="0.2">
      <c r="A17" s="28"/>
      <c r="B17" s="43">
        <v>1</v>
      </c>
      <c r="C17" s="34">
        <v>1021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9.3909238854947699</v>
      </c>
      <c r="I17" s="147"/>
      <c r="J17" s="140">
        <f t="shared" si="2"/>
        <v>94.83667017913595</v>
      </c>
      <c r="K17" s="148"/>
      <c r="L17" s="143">
        <f t="shared" si="3"/>
        <v>3.9769471096568282E-2</v>
      </c>
      <c r="M17" s="149"/>
      <c r="N17" s="28"/>
    </row>
    <row r="18" spans="1:14" x14ac:dyDescent="0.2">
      <c r="A18" s="28"/>
      <c r="B18" s="43">
        <v>2</v>
      </c>
      <c r="C18" s="34">
        <v>1020.5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9.5243176906864573</v>
      </c>
      <c r="I18" s="139"/>
      <c r="J18" s="140">
        <f>F$8/(F$8-1)*1000/F$9*(C18-D18)/10</f>
        <v>92.047356350337822</v>
      </c>
      <c r="K18" s="141"/>
      <c r="L18" s="142">
        <f>(((30*F18)/(F$8-1))*(H18/B18))^0.5</f>
        <v>2.8320283316427056E-2</v>
      </c>
      <c r="M18" s="143"/>
      <c r="N18" s="28"/>
    </row>
    <row r="19" spans="1:14" x14ac:dyDescent="0.2">
      <c r="A19" s="28"/>
      <c r="B19" s="43">
        <v>4</v>
      </c>
      <c r="C19" s="34">
        <v>1019.8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9.7110690179548307</v>
      </c>
      <c r="I19" s="139"/>
      <c r="J19" s="140">
        <f>F$8/(F$8-1)*1000/F$9*(C19-D19)/10</f>
        <v>88.142316990020205</v>
      </c>
      <c r="K19" s="141"/>
      <c r="L19" s="142">
        <f t="shared" si="3"/>
        <v>2.0220839388906772E-2</v>
      </c>
      <c r="M19" s="143"/>
      <c r="N19" s="28"/>
    </row>
    <row r="20" spans="1:14" x14ac:dyDescent="0.2">
      <c r="A20" s="28"/>
      <c r="B20" s="43">
        <v>8</v>
      </c>
      <c r="C20" s="34">
        <v>1018.5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10.057892911453205</v>
      </c>
      <c r="I20" s="139"/>
      <c r="J20" s="150">
        <f t="shared" si="2"/>
        <v>80.890101035145364</v>
      </c>
      <c r="K20" s="145"/>
      <c r="L20" s="142">
        <f t="shared" si="3"/>
        <v>1.4551379427840539E-2</v>
      </c>
      <c r="M20" s="143"/>
      <c r="N20" s="28"/>
    </row>
    <row r="21" spans="1:14" x14ac:dyDescent="0.2">
      <c r="A21" s="28"/>
      <c r="B21" s="43">
        <v>16</v>
      </c>
      <c r="C21" s="34">
        <v>1017.8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10.244644238721579</v>
      </c>
      <c r="I21" s="139"/>
      <c r="J21" s="150">
        <f t="shared" si="2"/>
        <v>76.985061674827747</v>
      </c>
      <c r="K21" s="145"/>
      <c r="L21" s="142">
        <f t="shared" si="3"/>
        <v>1.0384464460632729E-2</v>
      </c>
      <c r="M21" s="143"/>
      <c r="N21" s="28"/>
    </row>
    <row r="22" spans="1:14" x14ac:dyDescent="0.2">
      <c r="A22" s="28"/>
      <c r="B22" s="43">
        <v>32</v>
      </c>
      <c r="C22" s="34">
        <v>1016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10.724861937411639</v>
      </c>
      <c r="I22" s="139"/>
      <c r="J22" s="150">
        <f t="shared" si="2"/>
        <v>66.943531891154777</v>
      </c>
      <c r="K22" s="145"/>
      <c r="L22" s="142">
        <f>(((30*F22)/(F$8-1))*(H22/B22))^0.5</f>
        <v>7.513054182444117E-3</v>
      </c>
      <c r="M22" s="143"/>
      <c r="N22" s="28"/>
    </row>
    <row r="23" spans="1:14" x14ac:dyDescent="0.2">
      <c r="A23" s="28"/>
      <c r="B23" s="43">
        <v>42</v>
      </c>
      <c r="C23" s="34">
        <v>1015.5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10.858255742603326</v>
      </c>
      <c r="I23" s="139"/>
      <c r="J23" s="150">
        <f t="shared" si="2"/>
        <v>64.154218062356662</v>
      </c>
      <c r="K23" s="145"/>
      <c r="L23" s="142">
        <f t="shared" si="3"/>
        <v>6.5985884560035282E-3</v>
      </c>
      <c r="M23" s="143"/>
      <c r="N23" s="28"/>
    </row>
    <row r="24" spans="1:14" x14ac:dyDescent="0.2">
      <c r="A24" s="28"/>
      <c r="B24" s="43">
        <v>128</v>
      </c>
      <c r="C24" s="34">
        <v>1014.3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11.178400875063387</v>
      </c>
      <c r="I24" s="139"/>
      <c r="J24" s="150">
        <f t="shared" si="2"/>
        <v>57.459864873240939</v>
      </c>
      <c r="K24" s="145"/>
      <c r="L24" s="142">
        <f t="shared" si="3"/>
        <v>3.8351337113654289E-3</v>
      </c>
      <c r="M24" s="143"/>
      <c r="N24" s="28"/>
    </row>
    <row r="25" spans="1:14" x14ac:dyDescent="0.2">
      <c r="A25" s="28"/>
      <c r="B25" s="43">
        <v>256</v>
      </c>
      <c r="C25" s="34">
        <v>1012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11.792012378945135</v>
      </c>
      <c r="I25" s="139"/>
      <c r="J25" s="150">
        <f t="shared" si="2"/>
        <v>44.629021260769854</v>
      </c>
      <c r="K25" s="145"/>
      <c r="L25" s="142">
        <f t="shared" si="3"/>
        <v>2.7852849693634218E-3</v>
      </c>
      <c r="M25" s="143"/>
      <c r="N25" s="28"/>
    </row>
    <row r="26" spans="1:14" x14ac:dyDescent="0.2">
      <c r="A26" s="28"/>
      <c r="B26" s="43">
        <v>1332</v>
      </c>
      <c r="C26" s="34">
        <v>1010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12.325587599711882</v>
      </c>
      <c r="I26" s="139"/>
      <c r="J26" s="150">
        <f>F$8/(F$8-1)*1000/F$9*(C26-D26)/10</f>
        <v>33.471765945577388</v>
      </c>
      <c r="K26" s="145"/>
      <c r="L26" s="142">
        <f>(((30*F26)/(F$8-1))*(H26/B26))^0.5</f>
        <v>1.2483815997844511E-3</v>
      </c>
      <c r="M26" s="143"/>
      <c r="N26" s="28"/>
    </row>
    <row r="27" spans="1:14" x14ac:dyDescent="0.2">
      <c r="A27" s="28"/>
      <c r="B27" s="90" t="s">
        <v>4</v>
      </c>
      <c r="C27" s="34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4" x14ac:dyDescent="0.2">
      <c r="A28" s="28"/>
      <c r="B28" s="90" t="s">
        <v>4</v>
      </c>
      <c r="C28" s="34" t="s">
        <v>4</v>
      </c>
      <c r="D28" s="79" t="s">
        <v>4</v>
      </c>
      <c r="E28" s="91" t="s">
        <v>4</v>
      </c>
      <c r="F28" s="170" t="s">
        <v>4</v>
      </c>
      <c r="G28" s="138"/>
      <c r="H28" s="151" t="s">
        <v>4</v>
      </c>
      <c r="I28" s="139"/>
      <c r="J28" s="152" t="s">
        <v>4</v>
      </c>
      <c r="K28" s="145"/>
      <c r="L28" s="153" t="s">
        <v>4</v>
      </c>
      <c r="M28" s="143"/>
      <c r="N28" s="28"/>
    </row>
    <row r="29" spans="1:14" x14ac:dyDescent="0.2">
      <c r="A29" s="28"/>
      <c r="B29" s="90" t="s">
        <v>4</v>
      </c>
      <c r="C29" s="34"/>
      <c r="D29" s="79" t="s">
        <v>4</v>
      </c>
      <c r="E29" s="91" t="s">
        <v>4</v>
      </c>
      <c r="F29" s="170" t="s">
        <v>4</v>
      </c>
      <c r="G29" s="138"/>
      <c r="H29" s="151" t="s">
        <v>4</v>
      </c>
      <c r="I29" s="139"/>
      <c r="J29" s="152" t="s">
        <v>4</v>
      </c>
      <c r="K29" s="145"/>
      <c r="L29" s="153" t="s">
        <v>4</v>
      </c>
      <c r="M29" s="143"/>
      <c r="N29" s="28"/>
    </row>
    <row r="30" spans="1:14" x14ac:dyDescent="0.2">
      <c r="A30" s="28"/>
      <c r="B30" s="90" t="s">
        <v>4</v>
      </c>
      <c r="C30" s="34"/>
      <c r="D30" s="79" t="s">
        <v>4</v>
      </c>
      <c r="E30" s="91" t="s">
        <v>4</v>
      </c>
      <c r="F30" s="170" t="s">
        <v>4</v>
      </c>
      <c r="G30" s="138"/>
      <c r="H30" s="151" t="s">
        <v>4</v>
      </c>
      <c r="I30" s="139"/>
      <c r="J30" s="152" t="s">
        <v>4</v>
      </c>
      <c r="K30" s="145"/>
      <c r="L30" s="153" t="s">
        <v>4</v>
      </c>
      <c r="M30" s="143"/>
      <c r="N30" s="28"/>
    </row>
    <row r="31" spans="1:14" x14ac:dyDescent="0.2">
      <c r="A31" s="28"/>
      <c r="B31" s="43"/>
      <c r="C31" s="34"/>
      <c r="D31" s="34"/>
      <c r="E31" s="91" t="s">
        <v>4</v>
      </c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ht="13.5" thickBo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Top="1" x14ac:dyDescent="0.2">
      <c r="A33" s="28"/>
      <c r="B33" s="36" t="s">
        <v>62</v>
      </c>
      <c r="C33" s="162" t="s">
        <v>63</v>
      </c>
      <c r="D33" s="162"/>
      <c r="E33" s="62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54" t="s">
        <v>183</v>
      </c>
      <c r="P33" s="155"/>
      <c r="Q33" s="156"/>
    </row>
    <row r="34" spans="1:17" x14ac:dyDescent="0.2">
      <c r="A34" s="28"/>
      <c r="B34" s="157" t="s">
        <v>65</v>
      </c>
      <c r="C34" s="157"/>
      <c r="D34" s="158"/>
      <c r="E34" s="38">
        <v>0.3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7" t="s">
        <v>184</v>
      </c>
      <c r="P34" s="108" t="s">
        <v>185</v>
      </c>
      <c r="Q34" s="109" t="s">
        <v>186</v>
      </c>
    </row>
    <row r="35" spans="1:17" ht="13.5" thickBot="1" x14ac:dyDescent="0.25">
      <c r="A35" s="28"/>
      <c r="B35" s="157" t="s">
        <v>67</v>
      </c>
      <c r="C35" s="157"/>
      <c r="D35" s="158"/>
      <c r="E35" s="39">
        <f>100*(E34/(F9+E34))</f>
        <v>1.0427528675703857</v>
      </c>
      <c r="F35" s="28"/>
      <c r="G35" s="28"/>
      <c r="H35" s="28"/>
      <c r="I35" s="28"/>
      <c r="J35" s="159">
        <v>40</v>
      </c>
      <c r="K35" s="160"/>
      <c r="L35" s="161">
        <v>2E-3</v>
      </c>
      <c r="M35" s="123"/>
      <c r="N35" s="28"/>
      <c r="O35" s="104">
        <f>E35</f>
        <v>1.0427528675703857</v>
      </c>
      <c r="P35" s="105">
        <f>100-(O35+Q35)</f>
        <v>59.37434827945777</v>
      </c>
      <c r="Q35" s="106">
        <f>J35*(E36/100)</f>
        <v>39.582898852971844</v>
      </c>
    </row>
    <row r="36" spans="1:17" ht="13.5" thickTop="1" x14ac:dyDescent="0.2">
      <c r="A36" s="28"/>
      <c r="B36" s="157" t="s">
        <v>68</v>
      </c>
      <c r="C36" s="165"/>
      <c r="D36" s="165"/>
      <c r="E36" s="39">
        <f>100-E35</f>
        <v>98.957247132429615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61"/>
      <c r="C38" s="16" t="s">
        <v>52</v>
      </c>
      <c r="D38" s="61" t="s">
        <v>86</v>
      </c>
      <c r="E38" s="61"/>
      <c r="F38" s="61"/>
      <c r="G38" s="61"/>
      <c r="H38" s="61"/>
      <c r="I38" s="61"/>
      <c r="J38" s="61"/>
      <c r="K38" s="61"/>
      <c r="L38" s="61"/>
      <c r="M38" s="61"/>
      <c r="N38" s="28"/>
    </row>
    <row r="39" spans="1:17" x14ac:dyDescent="0.2">
      <c r="A39" s="28"/>
      <c r="B39" s="61"/>
      <c r="C39" s="61"/>
      <c r="D39" s="61" t="s">
        <v>87</v>
      </c>
      <c r="E39" s="61">
        <v>32.72</v>
      </c>
      <c r="F39" s="24" t="s">
        <v>59</v>
      </c>
      <c r="G39" s="61"/>
      <c r="H39" s="61"/>
      <c r="I39" s="61"/>
      <c r="J39" s="61"/>
      <c r="K39" s="61"/>
      <c r="L39" s="61"/>
      <c r="M39" s="61"/>
      <c r="N39" s="28"/>
    </row>
    <row r="40" spans="1:17" x14ac:dyDescent="0.2">
      <c r="A40" s="28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28"/>
    </row>
    <row r="41" spans="1:17" x14ac:dyDescent="0.2">
      <c r="A41" s="2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5">
    <mergeCell ref="F13:G13"/>
    <mergeCell ref="H13:I13"/>
    <mergeCell ref="J13:K13"/>
    <mergeCell ref="L13:M13"/>
    <mergeCell ref="A1:N1"/>
    <mergeCell ref="C2:D2"/>
    <mergeCell ref="B12:E12"/>
    <mergeCell ref="F12:I12"/>
    <mergeCell ref="J12:M12"/>
    <mergeCell ref="B8:E8"/>
    <mergeCell ref="B9:E9"/>
    <mergeCell ref="B10:E10"/>
    <mergeCell ref="B11:E11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  <mergeCell ref="L16:M16"/>
    <mergeCell ref="F17:G17"/>
    <mergeCell ref="H17:I17"/>
    <mergeCell ref="J17:K17"/>
    <mergeCell ref="L17:M17"/>
    <mergeCell ref="F18:G18"/>
    <mergeCell ref="H18:I18"/>
    <mergeCell ref="J18:K18"/>
    <mergeCell ref="L18:M18"/>
    <mergeCell ref="F19:G19"/>
    <mergeCell ref="H19:I19"/>
    <mergeCell ref="J19:K19"/>
    <mergeCell ref="L19:M19"/>
    <mergeCell ref="F20:G20"/>
    <mergeCell ref="H20:I20"/>
    <mergeCell ref="J20:K20"/>
    <mergeCell ref="L20:M20"/>
    <mergeCell ref="F21:G21"/>
    <mergeCell ref="H21:I21"/>
    <mergeCell ref="J21:K21"/>
    <mergeCell ref="L21:M21"/>
    <mergeCell ref="F22:G22"/>
    <mergeCell ref="H22:I22"/>
    <mergeCell ref="J22:K22"/>
    <mergeCell ref="L22:M22"/>
    <mergeCell ref="F23:G23"/>
    <mergeCell ref="H23:I23"/>
    <mergeCell ref="J23:K23"/>
    <mergeCell ref="L23:M23"/>
    <mergeCell ref="F24:G24"/>
    <mergeCell ref="H24:I24"/>
    <mergeCell ref="J24:K24"/>
    <mergeCell ref="L24:M24"/>
    <mergeCell ref="F25:G25"/>
    <mergeCell ref="H25:I25"/>
    <mergeCell ref="J25:K25"/>
    <mergeCell ref="L25:M25"/>
    <mergeCell ref="F26:G26"/>
    <mergeCell ref="H26:I26"/>
    <mergeCell ref="J26:K26"/>
    <mergeCell ref="L26:M26"/>
    <mergeCell ref="F27:G27"/>
    <mergeCell ref="H27:I27"/>
    <mergeCell ref="J27:K27"/>
    <mergeCell ref="L27:M27"/>
    <mergeCell ref="F28:G28"/>
    <mergeCell ref="H28:I28"/>
    <mergeCell ref="J28:K28"/>
    <mergeCell ref="L28:M28"/>
    <mergeCell ref="F29:G29"/>
    <mergeCell ref="H29:I29"/>
    <mergeCell ref="J29:K29"/>
    <mergeCell ref="L29:M29"/>
    <mergeCell ref="F30:G30"/>
    <mergeCell ref="H30:I30"/>
    <mergeCell ref="J30:K30"/>
    <mergeCell ref="L30:M30"/>
    <mergeCell ref="F31:G31"/>
    <mergeCell ref="H31:I31"/>
    <mergeCell ref="J31:K31"/>
    <mergeCell ref="L31:M31"/>
    <mergeCell ref="O33:Q33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</mergeCells>
  <pageMargins left="0.7" right="0.7" top="0.75" bottom="0.75" header="0.3" footer="0.3"/>
  <drawing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zoomScaleNormal="100" workbookViewId="0">
      <selection activeCell="B10" sqref="B10:E10"/>
    </sheetView>
  </sheetViews>
  <sheetFormatPr defaultRowHeight="12.75" x14ac:dyDescent="0.2"/>
  <sheetData>
    <row r="1" spans="1:17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7" ht="13.5" thickBot="1" x14ac:dyDescent="0.25">
      <c r="A2" s="28"/>
      <c r="B2" s="16" t="s">
        <v>14</v>
      </c>
      <c r="C2" s="116" t="s">
        <v>73</v>
      </c>
      <c r="D2" s="116"/>
      <c r="E2" s="85"/>
      <c r="F2" s="85"/>
      <c r="G2" s="85"/>
      <c r="H2" s="85"/>
      <c r="I2" s="85"/>
      <c r="J2" s="85"/>
      <c r="K2" s="85"/>
      <c r="L2" s="16" t="s">
        <v>30</v>
      </c>
      <c r="M2" s="81" t="s">
        <v>247</v>
      </c>
      <c r="N2" s="28"/>
      <c r="Q2" s="111"/>
    </row>
    <row r="3" spans="1:17" ht="13.5" thickBot="1" x14ac:dyDescent="0.25">
      <c r="A3" s="28"/>
      <c r="B3" s="85"/>
      <c r="C3" s="85"/>
      <c r="D3" s="85"/>
      <c r="E3" s="85"/>
      <c r="F3" s="85"/>
      <c r="G3" s="85"/>
      <c r="H3" s="85"/>
      <c r="I3" s="85"/>
      <c r="J3" s="85"/>
      <c r="K3" s="85"/>
      <c r="L3" s="16" t="s">
        <v>31</v>
      </c>
      <c r="M3" s="22" t="s">
        <v>110</v>
      </c>
      <c r="N3" s="28"/>
    </row>
    <row r="4" spans="1:17" ht="13.5" thickBot="1" x14ac:dyDescent="0.25">
      <c r="A4" s="28"/>
      <c r="B4" s="85"/>
      <c r="C4" s="16" t="s">
        <v>15</v>
      </c>
      <c r="D4" s="17" t="s">
        <v>89</v>
      </c>
      <c r="E4" s="85"/>
      <c r="F4" s="85"/>
      <c r="G4" s="85"/>
      <c r="H4" s="19" t="s">
        <v>23</v>
      </c>
      <c r="I4" s="85"/>
      <c r="J4" s="85"/>
      <c r="K4" s="85"/>
      <c r="L4" s="16" t="s">
        <v>32</v>
      </c>
      <c r="M4" s="30">
        <v>41613</v>
      </c>
      <c r="N4" s="28"/>
    </row>
    <row r="5" spans="1:17" ht="13.5" thickBot="1" x14ac:dyDescent="0.25">
      <c r="A5" s="28"/>
      <c r="B5" s="85"/>
      <c r="C5" s="16" t="s">
        <v>16</v>
      </c>
      <c r="D5" s="80" t="s">
        <v>247</v>
      </c>
      <c r="E5" s="85"/>
      <c r="F5" s="85"/>
      <c r="G5" s="85"/>
      <c r="H5" s="16" t="s">
        <v>24</v>
      </c>
      <c r="I5" s="17" t="s">
        <v>22</v>
      </c>
      <c r="J5" s="85"/>
      <c r="K5" s="85"/>
      <c r="L5" s="85"/>
      <c r="M5" s="85"/>
      <c r="N5" s="28"/>
    </row>
    <row r="6" spans="1:17" ht="13.5" thickBot="1" x14ac:dyDescent="0.25">
      <c r="A6" s="28"/>
      <c r="B6" s="85"/>
      <c r="C6" s="16" t="s">
        <v>17</v>
      </c>
      <c r="D6" s="80" t="s">
        <v>248</v>
      </c>
      <c r="E6" s="85"/>
      <c r="F6" s="85"/>
      <c r="G6" s="85"/>
      <c r="H6" s="16" t="s">
        <v>25</v>
      </c>
      <c r="I6" s="22">
        <v>98</v>
      </c>
      <c r="J6" s="85"/>
      <c r="K6" s="85"/>
      <c r="L6" s="85"/>
      <c r="M6" s="85"/>
      <c r="N6" s="28"/>
    </row>
    <row r="7" spans="1:17" ht="15" thickBot="1" x14ac:dyDescent="0.25">
      <c r="A7" s="28"/>
      <c r="B7" s="85"/>
      <c r="C7" s="85"/>
      <c r="D7" s="85"/>
      <c r="E7" s="16"/>
      <c r="F7" s="85"/>
      <c r="G7" s="85"/>
      <c r="H7" s="20" t="s">
        <v>26</v>
      </c>
      <c r="I7" s="23">
        <v>72</v>
      </c>
      <c r="J7" s="85" t="s">
        <v>61</v>
      </c>
      <c r="K7" s="24" t="s">
        <v>57</v>
      </c>
      <c r="L7" s="85"/>
      <c r="M7" s="85"/>
      <c r="N7" s="28"/>
    </row>
    <row r="8" spans="1:17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85" t="s">
        <v>60</v>
      </c>
      <c r="K8" s="85" t="s">
        <v>55</v>
      </c>
      <c r="L8" s="85"/>
      <c r="M8" s="85"/>
      <c r="N8" s="28"/>
    </row>
    <row r="9" spans="1:17" ht="13.5" thickBot="1" x14ac:dyDescent="0.25">
      <c r="A9" s="28"/>
      <c r="B9" s="123" t="s">
        <v>20</v>
      </c>
      <c r="C9" s="123"/>
      <c r="D9" s="123"/>
      <c r="E9" s="123"/>
      <c r="F9" s="32">
        <f>E39-(F10)+(F11)</f>
        <v>26.56</v>
      </c>
      <c r="G9" s="85" t="s">
        <v>59</v>
      </c>
      <c r="H9" s="21" t="s">
        <v>28</v>
      </c>
      <c r="I9" s="22">
        <v>15.212</v>
      </c>
      <c r="J9" s="85" t="s">
        <v>60</v>
      </c>
      <c r="K9" s="24" t="s">
        <v>58</v>
      </c>
      <c r="L9" s="85"/>
      <c r="M9" s="85"/>
      <c r="N9" s="28"/>
    </row>
    <row r="10" spans="1:17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85" t="s">
        <v>39</v>
      </c>
      <c r="K10" s="85" t="s">
        <v>56</v>
      </c>
      <c r="L10" s="85"/>
      <c r="M10" s="85"/>
      <c r="N10" s="28"/>
    </row>
    <row r="11" spans="1:17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85" t="s">
        <v>59</v>
      </c>
      <c r="H11" s="85"/>
      <c r="I11" s="85"/>
      <c r="J11" s="85"/>
      <c r="K11" s="85"/>
      <c r="L11" s="85"/>
      <c r="M11" s="85"/>
      <c r="N11" s="28"/>
    </row>
    <row r="12" spans="1:17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7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7" x14ac:dyDescent="0.2">
      <c r="A14" s="28"/>
      <c r="B14" s="41" t="s">
        <v>38</v>
      </c>
      <c r="C14" s="87" t="s">
        <v>40</v>
      </c>
      <c r="D14" s="87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7" x14ac:dyDescent="0.2">
      <c r="A15" s="28"/>
      <c r="B15" s="43">
        <v>0.25</v>
      </c>
      <c r="C15" s="79">
        <v>1019.5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9.7911053010698303</v>
      </c>
      <c r="I15" s="139"/>
      <c r="J15" s="140">
        <f>F$8/(F$8-1)*1000/F$9*(C15-D15)/10</f>
        <v>92.686924167257274</v>
      </c>
      <c r="K15" s="141"/>
      <c r="L15" s="142">
        <f>(((30*F15)/(F$8-1))*(H15/B15))^0.5</f>
        <v>8.1215984144369521E-2</v>
      </c>
      <c r="M15" s="143"/>
      <c r="N15" s="28"/>
    </row>
    <row r="16" spans="1:17" x14ac:dyDescent="0.2">
      <c r="A16" s="28"/>
      <c r="B16" s="43">
        <v>0.5</v>
      </c>
      <c r="C16" s="79">
        <v>1019.2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9.87114158418483</v>
      </c>
      <c r="I16" s="147"/>
      <c r="J16" s="140">
        <f t="shared" ref="J16:J25" si="2">F$8/(F$8-1)*1000/F$9*(C16-D16)/10</f>
        <v>90.892983699504185</v>
      </c>
      <c r="K16" s="148"/>
      <c r="L16" s="143">
        <f t="shared" ref="L16:L25" si="3">(((30*F16)/(F$8-1))*(H16/B16))^0.5</f>
        <v>5.766261627608283E-2</v>
      </c>
      <c r="M16" s="149"/>
      <c r="N16" s="28"/>
    </row>
    <row r="17" spans="1:17" x14ac:dyDescent="0.2">
      <c r="A17" s="28"/>
      <c r="B17" s="43">
        <v>1</v>
      </c>
      <c r="C17" s="79">
        <v>1018.8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9.9778566283382037</v>
      </c>
      <c r="I17" s="147"/>
      <c r="J17" s="140">
        <f t="shared" si="2"/>
        <v>88.501063075832477</v>
      </c>
      <c r="K17" s="148"/>
      <c r="L17" s="143">
        <f t="shared" si="3"/>
        <v>4.0993432501524936E-2</v>
      </c>
      <c r="M17" s="149"/>
      <c r="N17" s="28"/>
    </row>
    <row r="18" spans="1:17" x14ac:dyDescent="0.2">
      <c r="A18" s="28"/>
      <c r="B18" s="43">
        <v>2</v>
      </c>
      <c r="C18" s="79">
        <v>1017.9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10.217965477683235</v>
      </c>
      <c r="I18" s="139"/>
      <c r="J18" s="140">
        <f>F$8/(F$8-1)*1000/F$9*(C18-D18)/10</f>
        <v>83.119241672572514</v>
      </c>
      <c r="K18" s="141"/>
      <c r="L18" s="142">
        <f>(((30*F18)/(F$8-1))*(H18/B18))^0.5</f>
        <v>2.9333431622956971E-2</v>
      </c>
      <c r="M18" s="143"/>
      <c r="N18" s="28"/>
    </row>
    <row r="19" spans="1:17" x14ac:dyDescent="0.2">
      <c r="A19" s="28"/>
      <c r="B19" s="43">
        <v>4</v>
      </c>
      <c r="C19" s="79">
        <v>1017.2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10.404716804951578</v>
      </c>
      <c r="I19" s="139"/>
      <c r="J19" s="140">
        <f t="shared" si="2"/>
        <v>78.933380581148398</v>
      </c>
      <c r="K19" s="141"/>
      <c r="L19" s="142">
        <f t="shared" si="3"/>
        <v>2.0930557264916761E-2</v>
      </c>
      <c r="M19" s="143"/>
      <c r="N19" s="28"/>
    </row>
    <row r="20" spans="1:17" x14ac:dyDescent="0.2">
      <c r="A20" s="28"/>
      <c r="B20" s="43">
        <v>8</v>
      </c>
      <c r="C20" s="79">
        <v>1015.9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10.751540698449983</v>
      </c>
      <c r="I20" s="139"/>
      <c r="J20" s="150">
        <f t="shared" si="2"/>
        <v>71.159638554216741</v>
      </c>
      <c r="K20" s="145"/>
      <c r="L20" s="142">
        <f t="shared" si="3"/>
        <v>1.5044785946200087E-2</v>
      </c>
      <c r="M20" s="143"/>
      <c r="N20" s="28"/>
    </row>
    <row r="21" spans="1:17" x14ac:dyDescent="0.2">
      <c r="A21" s="28"/>
      <c r="B21" s="43">
        <v>16</v>
      </c>
      <c r="C21" s="79">
        <v>1014.5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11.125043352986699</v>
      </c>
      <c r="I21" s="139"/>
      <c r="J21" s="150">
        <f t="shared" si="2"/>
        <v>62.787916371367828</v>
      </c>
      <c r="K21" s="145"/>
      <c r="L21" s="142">
        <f t="shared" si="3"/>
        <v>1.0821476474991621E-2</v>
      </c>
      <c r="M21" s="143"/>
      <c r="N21" s="28"/>
    </row>
    <row r="22" spans="1:17" x14ac:dyDescent="0.2">
      <c r="A22" s="28"/>
      <c r="B22" s="43">
        <v>32</v>
      </c>
      <c r="C22" s="79">
        <v>1012.9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11.551903529600104</v>
      </c>
      <c r="I22" s="139"/>
      <c r="J22" s="150">
        <f t="shared" si="2"/>
        <v>53.220233876683075</v>
      </c>
      <c r="K22" s="145"/>
      <c r="L22" s="142">
        <f>(((30*F22)/(F$8-1))*(H22/B22))^0.5</f>
        <v>7.7973574269658763E-3</v>
      </c>
      <c r="M22" s="143"/>
      <c r="N22" s="28"/>
    </row>
    <row r="23" spans="1:17" x14ac:dyDescent="0.2">
      <c r="A23" s="28"/>
      <c r="B23" s="43">
        <v>64</v>
      </c>
      <c r="C23" s="79">
        <v>1011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12.058799989328508</v>
      </c>
      <c r="I23" s="139"/>
      <c r="J23" s="150">
        <f t="shared" si="2"/>
        <v>41.858610914245219</v>
      </c>
      <c r="K23" s="145"/>
      <c r="L23" s="142">
        <f t="shared" si="3"/>
        <v>5.6332329890806361E-3</v>
      </c>
      <c r="M23" s="143"/>
      <c r="N23" s="28"/>
    </row>
    <row r="24" spans="1:17" x14ac:dyDescent="0.2">
      <c r="A24" s="28"/>
      <c r="B24" s="43">
        <v>128</v>
      </c>
      <c r="C24" s="79">
        <v>1010.1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12.298908838673539</v>
      </c>
      <c r="I24" s="139"/>
      <c r="J24" s="150">
        <f t="shared" si="2"/>
        <v>36.476789510985256</v>
      </c>
      <c r="K24" s="145"/>
      <c r="L24" s="142">
        <f t="shared" si="3"/>
        <v>4.0227585019227529E-3</v>
      </c>
      <c r="M24" s="143"/>
      <c r="N24" s="28"/>
    </row>
    <row r="25" spans="1:17" x14ac:dyDescent="0.2">
      <c r="A25" s="28"/>
      <c r="B25" s="43">
        <v>256</v>
      </c>
      <c r="C25" s="79">
        <v>1009.2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12.539017688018568</v>
      </c>
      <c r="I25" s="139"/>
      <c r="J25" s="150">
        <f t="shared" si="2"/>
        <v>31.094968107725293</v>
      </c>
      <c r="K25" s="145"/>
      <c r="L25" s="142">
        <f t="shared" si="3"/>
        <v>2.8721520655207665E-3</v>
      </c>
      <c r="M25" s="143"/>
      <c r="N25" s="28"/>
    </row>
    <row r="26" spans="1:17" x14ac:dyDescent="0.2">
      <c r="A26" s="28"/>
      <c r="B26" s="43">
        <v>730</v>
      </c>
      <c r="C26" s="79">
        <v>1008.7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12.672411493210255</v>
      </c>
      <c r="I26" s="139"/>
      <c r="J26" s="150">
        <f>F$8/(F$8-1)*1000/F$9*(C26-D26)/10</f>
        <v>28.105067328136347</v>
      </c>
      <c r="K26" s="145"/>
      <c r="L26" s="142">
        <f>(((30*F26)/(F$8-1))*(H26/B26))^0.5</f>
        <v>1.7098730144864142E-3</v>
      </c>
      <c r="M26" s="143"/>
      <c r="N26" s="28"/>
    </row>
    <row r="27" spans="1:17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95" t="s">
        <v>4</v>
      </c>
    </row>
    <row r="28" spans="1:17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7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7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7" ht="13.5" thickBot="1" x14ac:dyDescent="0.25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7" ht="13.5" thickTop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54" t="s">
        <v>183</v>
      </c>
      <c r="P32" s="155"/>
      <c r="Q32" s="156"/>
    </row>
    <row r="33" spans="1:17" x14ac:dyDescent="0.2">
      <c r="A33" s="28"/>
      <c r="B33" s="36" t="s">
        <v>62</v>
      </c>
      <c r="C33" s="162" t="s">
        <v>63</v>
      </c>
      <c r="D33" s="162"/>
      <c r="E33" s="86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07" t="s">
        <v>184</v>
      </c>
      <c r="P33" s="108" t="s">
        <v>185</v>
      </c>
      <c r="Q33" s="109" t="s">
        <v>186</v>
      </c>
    </row>
    <row r="34" spans="1:17" ht="13.5" thickBot="1" x14ac:dyDescent="0.25">
      <c r="A34" s="28"/>
      <c r="B34" s="157" t="s">
        <v>65</v>
      </c>
      <c r="C34" s="157"/>
      <c r="D34" s="158"/>
      <c r="E34" s="38">
        <v>1.17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4">
        <f>E35</f>
        <v>4.2192571222502711</v>
      </c>
      <c r="P34" s="105">
        <f>100-(O34+Q34)</f>
        <v>67.908546700324564</v>
      </c>
      <c r="Q34" s="106">
        <f>J35*(E36/100)</f>
        <v>27.872196177425174</v>
      </c>
    </row>
    <row r="35" spans="1:17" ht="13.5" thickTop="1" x14ac:dyDescent="0.2">
      <c r="A35" s="28"/>
      <c r="B35" s="157" t="s">
        <v>67</v>
      </c>
      <c r="C35" s="157"/>
      <c r="D35" s="158"/>
      <c r="E35" s="39">
        <f>100*(E34/(F9+E34))</f>
        <v>4.2192571222502711</v>
      </c>
      <c r="F35" s="28"/>
      <c r="G35" s="28"/>
      <c r="H35" s="28"/>
      <c r="I35" s="28"/>
      <c r="J35" s="159">
        <v>29.1</v>
      </c>
      <c r="K35" s="160"/>
      <c r="L35" s="161">
        <v>2E-3</v>
      </c>
      <c r="M35" s="123"/>
      <c r="N35" s="28"/>
    </row>
    <row r="36" spans="1:17" x14ac:dyDescent="0.2">
      <c r="A36" s="28"/>
      <c r="B36" s="157" t="s">
        <v>68</v>
      </c>
      <c r="C36" s="165"/>
      <c r="D36" s="165"/>
      <c r="E36" s="39">
        <f>100-E35</f>
        <v>95.780742877749731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85"/>
      <c r="C38" s="16" t="s">
        <v>52</v>
      </c>
      <c r="D38" s="117" t="s">
        <v>179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B39" s="85"/>
      <c r="C39" s="85"/>
      <c r="D39" s="93" t="s">
        <v>147</v>
      </c>
      <c r="E39" s="88">
        <v>30.81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28"/>
    </row>
    <row r="41" spans="1:17" x14ac:dyDescent="0.2">
      <c r="A41" s="28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B36:D36"/>
    <mergeCell ref="D38:M38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F17:G17"/>
    <mergeCell ref="H17:I17"/>
    <mergeCell ref="J17:K17"/>
    <mergeCell ref="L17:M17"/>
    <mergeCell ref="J14:K14"/>
    <mergeCell ref="L14:M14"/>
    <mergeCell ref="F15:G15"/>
    <mergeCell ref="H15:I15"/>
    <mergeCell ref="J15:K15"/>
    <mergeCell ref="L15:M15"/>
    <mergeCell ref="O32:Q32"/>
    <mergeCell ref="B11:E11"/>
    <mergeCell ref="A1:N1"/>
    <mergeCell ref="C2:D2"/>
    <mergeCell ref="B8:E8"/>
    <mergeCell ref="B9:E9"/>
    <mergeCell ref="B10:E10"/>
    <mergeCell ref="B12:E12"/>
    <mergeCell ref="F12:I12"/>
    <mergeCell ref="J12:M12"/>
    <mergeCell ref="F13:G13"/>
    <mergeCell ref="H13:I13"/>
    <mergeCell ref="J13:K13"/>
    <mergeCell ref="L13:M13"/>
    <mergeCell ref="F14:G14"/>
    <mergeCell ref="H14:I14"/>
  </mergeCells>
  <pageMargins left="0.7" right="0.7" top="0.75" bottom="0.75" header="0.3" footer="0.3"/>
  <drawing r:id="rId1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1:AD48"/>
  <sheetViews>
    <sheetView topLeftCell="B1" zoomScaleNormal="100" workbookViewId="0">
      <selection activeCell="O36" sqref="O36"/>
    </sheetView>
  </sheetViews>
  <sheetFormatPr defaultRowHeight="12.75" x14ac:dyDescent="0.2"/>
  <sheetData>
    <row r="1" spans="6:30" ht="18.75" thickBot="1" x14ac:dyDescent="0.25">
      <c r="F1" s="115" t="s">
        <v>53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6:30" ht="13.5" thickBot="1" x14ac:dyDescent="0.25">
      <c r="F2" s="28"/>
      <c r="G2" s="16" t="s">
        <v>14</v>
      </c>
      <c r="H2" s="116" t="s">
        <v>73</v>
      </c>
      <c r="I2" s="116"/>
      <c r="J2" s="112"/>
      <c r="K2" s="112"/>
      <c r="L2" s="112"/>
      <c r="M2" s="112"/>
      <c r="N2" s="112"/>
      <c r="O2" s="112"/>
      <c r="P2" s="112"/>
      <c r="Q2" s="16" t="s">
        <v>30</v>
      </c>
      <c r="R2" s="80" t="s">
        <v>223</v>
      </c>
      <c r="S2" s="28"/>
      <c r="T2" s="110"/>
      <c r="U2" s="110"/>
      <c r="V2" s="110"/>
      <c r="W2" s="111"/>
      <c r="X2" s="110"/>
      <c r="Y2" s="110"/>
      <c r="Z2" s="110"/>
      <c r="AA2" s="110"/>
      <c r="AB2" s="110"/>
      <c r="AC2" s="110"/>
      <c r="AD2" s="110"/>
    </row>
    <row r="3" spans="6:30" ht="13.5" thickBot="1" x14ac:dyDescent="0.25">
      <c r="F3" s="28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6" t="s">
        <v>31</v>
      </c>
      <c r="R3" s="22" t="s">
        <v>110</v>
      </c>
      <c r="S3" s="28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6:30" ht="13.5" thickBot="1" x14ac:dyDescent="0.25">
      <c r="F4" s="28"/>
      <c r="G4" s="112"/>
      <c r="H4" s="16" t="s">
        <v>15</v>
      </c>
      <c r="I4" s="17" t="s">
        <v>89</v>
      </c>
      <c r="J4" s="112"/>
      <c r="K4" s="112"/>
      <c r="L4" s="112"/>
      <c r="M4" s="19" t="s">
        <v>23</v>
      </c>
      <c r="N4" s="112"/>
      <c r="O4" s="112"/>
      <c r="P4" s="112"/>
      <c r="Q4" s="16" t="s">
        <v>32</v>
      </c>
      <c r="R4" s="30">
        <v>41613</v>
      </c>
      <c r="S4" s="28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</row>
    <row r="5" spans="6:30" ht="13.5" thickBot="1" x14ac:dyDescent="0.25">
      <c r="F5" s="28"/>
      <c r="G5" s="112"/>
      <c r="H5" s="16" t="s">
        <v>16</v>
      </c>
      <c r="I5" s="80" t="s">
        <v>223</v>
      </c>
      <c r="J5" s="112"/>
      <c r="K5" s="112"/>
      <c r="L5" s="112"/>
      <c r="M5" s="16" t="s">
        <v>24</v>
      </c>
      <c r="N5" s="17" t="s">
        <v>22</v>
      </c>
      <c r="O5" s="112"/>
      <c r="P5" s="112"/>
      <c r="Q5" s="112"/>
      <c r="R5" s="112"/>
      <c r="S5" s="28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6:30" ht="13.5" thickBot="1" x14ac:dyDescent="0.25">
      <c r="F6" s="28"/>
      <c r="G6" s="112"/>
      <c r="H6" s="16" t="s">
        <v>17</v>
      </c>
      <c r="I6" s="80" t="s">
        <v>224</v>
      </c>
      <c r="J6" s="112"/>
      <c r="K6" s="112"/>
      <c r="L6" s="112"/>
      <c r="M6" s="16" t="s">
        <v>25</v>
      </c>
      <c r="N6" s="22">
        <v>98</v>
      </c>
      <c r="O6" s="112"/>
      <c r="P6" s="112"/>
      <c r="Q6" s="112"/>
      <c r="R6" s="112"/>
      <c r="S6" s="28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6:30" ht="15" thickBot="1" x14ac:dyDescent="0.25">
      <c r="F7" s="28"/>
      <c r="G7" s="112"/>
      <c r="H7" s="112"/>
      <c r="I7" s="112"/>
      <c r="J7" s="16"/>
      <c r="K7" s="112"/>
      <c r="L7" s="112"/>
      <c r="M7" s="20" t="s">
        <v>26</v>
      </c>
      <c r="N7" s="23">
        <v>72</v>
      </c>
      <c r="O7" s="112" t="s">
        <v>61</v>
      </c>
      <c r="P7" s="24" t="s">
        <v>57</v>
      </c>
      <c r="Q7" s="112"/>
      <c r="R7" s="112"/>
      <c r="S7" s="28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6:30" ht="13.5" thickBot="1" x14ac:dyDescent="0.25">
      <c r="F8" s="28"/>
      <c r="G8" s="123" t="s">
        <v>19</v>
      </c>
      <c r="H8" s="123"/>
      <c r="I8" s="123"/>
      <c r="J8" s="123"/>
      <c r="K8" s="40">
        <v>2.7</v>
      </c>
      <c r="L8" s="24" t="s">
        <v>212</v>
      </c>
      <c r="M8" s="21" t="s">
        <v>27</v>
      </c>
      <c r="N8" s="22">
        <v>5.9119999999999999</v>
      </c>
      <c r="O8" s="112" t="s">
        <v>60</v>
      </c>
      <c r="P8" s="112" t="s">
        <v>55</v>
      </c>
      <c r="Q8" s="112"/>
      <c r="R8" s="112"/>
      <c r="S8" s="28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6:30" ht="13.5" thickBot="1" x14ac:dyDescent="0.25">
      <c r="F9" s="28"/>
      <c r="G9" s="123" t="s">
        <v>20</v>
      </c>
      <c r="H9" s="123"/>
      <c r="I9" s="123"/>
      <c r="J9" s="123"/>
      <c r="K9" s="32">
        <f>J39-(K10)+(K11)</f>
        <v>19.04</v>
      </c>
      <c r="L9" s="112" t="s">
        <v>59</v>
      </c>
      <c r="M9" s="21" t="s">
        <v>28</v>
      </c>
      <c r="N9" s="22">
        <v>15.212</v>
      </c>
      <c r="O9" s="112" t="s">
        <v>60</v>
      </c>
      <c r="P9" s="24" t="s">
        <v>58</v>
      </c>
      <c r="Q9" s="112"/>
      <c r="R9" s="112"/>
      <c r="S9" s="28"/>
      <c r="T9" s="110"/>
      <c r="U9" s="110"/>
      <c r="V9" s="110" t="s">
        <v>4</v>
      </c>
      <c r="W9" s="110"/>
      <c r="X9" s="110"/>
      <c r="Y9" s="110"/>
      <c r="Z9" s="110"/>
      <c r="AA9" s="110"/>
      <c r="AB9" s="110"/>
      <c r="AC9" s="110"/>
      <c r="AD9" s="110"/>
    </row>
    <row r="10" spans="6:30" ht="13.5" thickBot="1" x14ac:dyDescent="0.25">
      <c r="F10" s="28"/>
      <c r="G10" s="112"/>
      <c r="H10" s="112"/>
      <c r="I10" s="112"/>
      <c r="J10" s="16" t="s">
        <v>148</v>
      </c>
      <c r="K10" s="31">
        <v>6.25</v>
      </c>
      <c r="L10" s="112" t="s">
        <v>59</v>
      </c>
      <c r="M10" s="20" t="s">
        <v>29</v>
      </c>
      <c r="N10" s="22">
        <v>0.8</v>
      </c>
      <c r="O10" s="112" t="s">
        <v>39</v>
      </c>
      <c r="P10" s="112" t="s">
        <v>56</v>
      </c>
      <c r="Q10" s="112"/>
      <c r="R10" s="112"/>
      <c r="S10" s="28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6:30" ht="13.5" thickBot="1" x14ac:dyDescent="0.25">
      <c r="F11" s="28"/>
      <c r="G11" s="117" t="s">
        <v>146</v>
      </c>
      <c r="H11" s="117"/>
      <c r="I11" s="117"/>
      <c r="J11" s="117"/>
      <c r="K11" s="92">
        <v>2</v>
      </c>
      <c r="L11" s="24" t="s">
        <v>59</v>
      </c>
      <c r="M11" s="112"/>
      <c r="N11" s="112"/>
      <c r="O11" s="112"/>
      <c r="P11" s="112"/>
      <c r="Q11" s="112"/>
      <c r="R11" s="112"/>
      <c r="S11" s="28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6:30" x14ac:dyDescent="0.2">
      <c r="F12" s="28"/>
      <c r="G12" s="182" t="s">
        <v>33</v>
      </c>
      <c r="H12" s="182"/>
      <c r="I12" s="182"/>
      <c r="J12" s="183"/>
      <c r="K12" s="184" t="s">
        <v>42</v>
      </c>
      <c r="L12" s="182"/>
      <c r="M12" s="182"/>
      <c r="N12" s="183"/>
      <c r="O12" s="184" t="s">
        <v>43</v>
      </c>
      <c r="P12" s="182"/>
      <c r="Q12" s="182"/>
      <c r="R12" s="182"/>
      <c r="S12" s="28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6:30" ht="33.75" x14ac:dyDescent="0.2">
      <c r="F13" s="28"/>
      <c r="G13" s="29" t="s">
        <v>34</v>
      </c>
      <c r="H13" s="25" t="s">
        <v>35</v>
      </c>
      <c r="I13" s="26" t="s">
        <v>36</v>
      </c>
      <c r="J13" s="27" t="s">
        <v>37</v>
      </c>
      <c r="K13" s="127" t="s">
        <v>44</v>
      </c>
      <c r="L13" s="175"/>
      <c r="M13" s="129" t="s">
        <v>45</v>
      </c>
      <c r="N13" s="176"/>
      <c r="O13" s="127" t="s">
        <v>46</v>
      </c>
      <c r="P13" s="175"/>
      <c r="Q13" s="129" t="s">
        <v>47</v>
      </c>
      <c r="R13" s="177"/>
      <c r="S13" s="28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6:30" x14ac:dyDescent="0.2">
      <c r="F14" s="28"/>
      <c r="G14" s="41" t="s">
        <v>38</v>
      </c>
      <c r="H14" s="114" t="s">
        <v>40</v>
      </c>
      <c r="I14" s="114" t="s">
        <v>40</v>
      </c>
      <c r="J14" s="42" t="s">
        <v>41</v>
      </c>
      <c r="K14" s="133" t="s">
        <v>0</v>
      </c>
      <c r="L14" s="178"/>
      <c r="M14" s="179" t="s">
        <v>48</v>
      </c>
      <c r="N14" s="180"/>
      <c r="O14" s="133" t="s">
        <v>50</v>
      </c>
      <c r="P14" s="178"/>
      <c r="Q14" s="179" t="s">
        <v>51</v>
      </c>
      <c r="R14" s="181"/>
      <c r="S14" s="28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5" spans="6:30" x14ac:dyDescent="0.2">
      <c r="F15" s="28"/>
      <c r="G15" s="43">
        <v>0.25</v>
      </c>
      <c r="H15" s="79">
        <v>1020</v>
      </c>
      <c r="I15" s="34">
        <v>1004</v>
      </c>
      <c r="J15" s="35">
        <v>23.1</v>
      </c>
      <c r="K15" s="144">
        <f t="shared" ref="K15:K26" si="0">(0.000000004089*(J15)^2)-(0.00000041793*J15)+0.000017016</f>
        <v>9.5437482900000011E-6</v>
      </c>
      <c r="L15" s="145"/>
      <c r="M15" s="146">
        <f t="shared" ref="M15:M27" si="1">(1057-(H15+N$10))/3.7483</f>
        <v>9.6577114958781429</v>
      </c>
      <c r="N15" s="147"/>
      <c r="O15" s="140">
        <f t="shared" ref="O15:O27" si="2">K$8/(K$8-1)*1000/K$9*(H15-I15)/10</f>
        <v>133.46515076618886</v>
      </c>
      <c r="P15" s="148"/>
      <c r="Q15" s="143">
        <f t="shared" ref="Q15:Q27" si="3">(((30*K15)/(K$8-1))*(M15/G15))^0.5</f>
        <v>8.0660844458510517E-2</v>
      </c>
      <c r="R15" s="149"/>
      <c r="S15" s="28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spans="6:30" x14ac:dyDescent="0.2">
      <c r="F16" s="28"/>
      <c r="G16" s="43">
        <v>0.5</v>
      </c>
      <c r="H16" s="79">
        <v>1019.5</v>
      </c>
      <c r="I16" s="34">
        <v>1004</v>
      </c>
      <c r="J16" s="35">
        <v>23.1</v>
      </c>
      <c r="K16" s="144">
        <f t="shared" si="0"/>
        <v>9.5437482900000011E-6</v>
      </c>
      <c r="L16" s="145"/>
      <c r="M16" s="146">
        <f t="shared" si="1"/>
        <v>9.7911053010698303</v>
      </c>
      <c r="N16" s="147"/>
      <c r="O16" s="140">
        <f t="shared" si="2"/>
        <v>129.29436480474544</v>
      </c>
      <c r="P16" s="148"/>
      <c r="Q16" s="143">
        <f t="shared" si="3"/>
        <v>5.7428373129222811E-2</v>
      </c>
      <c r="R16" s="149"/>
      <c r="S16" s="28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</row>
    <row r="17" spans="6:30" x14ac:dyDescent="0.2">
      <c r="F17" s="28"/>
      <c r="G17" s="43">
        <v>1</v>
      </c>
      <c r="H17" s="79">
        <v>1019</v>
      </c>
      <c r="I17" s="34">
        <v>1004</v>
      </c>
      <c r="J17" s="35">
        <v>23.1</v>
      </c>
      <c r="K17" s="144">
        <f t="shared" si="0"/>
        <v>9.5437482900000011E-6</v>
      </c>
      <c r="L17" s="145"/>
      <c r="M17" s="146">
        <f t="shared" si="1"/>
        <v>9.9244991062615178</v>
      </c>
      <c r="N17" s="147"/>
      <c r="O17" s="140">
        <f t="shared" si="2"/>
        <v>125.12357884330204</v>
      </c>
      <c r="P17" s="148"/>
      <c r="Q17" s="143">
        <f t="shared" si="3"/>
        <v>4.0883677465208941E-2</v>
      </c>
      <c r="R17" s="149"/>
      <c r="S17" s="28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</row>
    <row r="18" spans="6:30" x14ac:dyDescent="0.2">
      <c r="F18" s="28"/>
      <c r="G18" s="43">
        <v>2</v>
      </c>
      <c r="H18" s="79">
        <v>1018.5</v>
      </c>
      <c r="I18" s="34">
        <v>1004</v>
      </c>
      <c r="J18" s="35">
        <v>23.1</v>
      </c>
      <c r="K18" s="144">
        <f t="shared" si="0"/>
        <v>9.5437482900000011E-6</v>
      </c>
      <c r="L18" s="145"/>
      <c r="M18" s="146">
        <f t="shared" si="1"/>
        <v>10.057892911453205</v>
      </c>
      <c r="N18" s="147"/>
      <c r="O18" s="140">
        <f t="shared" si="2"/>
        <v>120.95279288185864</v>
      </c>
      <c r="P18" s="148"/>
      <c r="Q18" s="143">
        <f t="shared" si="3"/>
        <v>2.9102758855681077E-2</v>
      </c>
      <c r="R18" s="149"/>
      <c r="S18" s="28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</row>
    <row r="19" spans="6:30" x14ac:dyDescent="0.2">
      <c r="F19" s="28"/>
      <c r="G19" s="43">
        <v>4</v>
      </c>
      <c r="H19" s="79">
        <v>1017.6</v>
      </c>
      <c r="I19" s="34">
        <v>1004</v>
      </c>
      <c r="J19" s="35">
        <v>23.1</v>
      </c>
      <c r="K19" s="144">
        <f t="shared" si="0"/>
        <v>9.5437482900000011E-6</v>
      </c>
      <c r="L19" s="145"/>
      <c r="M19" s="146">
        <f t="shared" si="1"/>
        <v>10.298001760798234</v>
      </c>
      <c r="N19" s="147"/>
      <c r="O19" s="140">
        <f t="shared" si="2"/>
        <v>113.44537815126071</v>
      </c>
      <c r="P19" s="148"/>
      <c r="Q19" s="143">
        <f t="shared" si="3"/>
        <v>2.0822944432309219E-2</v>
      </c>
      <c r="R19" s="149"/>
      <c r="S19" s="28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</row>
    <row r="20" spans="6:30" x14ac:dyDescent="0.2">
      <c r="F20" s="28"/>
      <c r="G20" s="43">
        <v>8</v>
      </c>
      <c r="H20" s="79">
        <v>1017.1</v>
      </c>
      <c r="I20" s="34">
        <v>1004</v>
      </c>
      <c r="J20" s="35">
        <v>23.1</v>
      </c>
      <c r="K20" s="144">
        <f t="shared" si="0"/>
        <v>9.5437482900000011E-6</v>
      </c>
      <c r="L20" s="145"/>
      <c r="M20" s="146">
        <f t="shared" si="1"/>
        <v>10.431395565989922</v>
      </c>
      <c r="N20" s="147"/>
      <c r="O20" s="150">
        <f t="shared" si="2"/>
        <v>109.2745921898173</v>
      </c>
      <c r="P20" s="174"/>
      <c r="Q20" s="143">
        <f t="shared" si="3"/>
        <v>1.4819101365588784E-2</v>
      </c>
      <c r="R20" s="149"/>
      <c r="S20" s="28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</row>
    <row r="21" spans="6:30" x14ac:dyDescent="0.2">
      <c r="F21" s="28"/>
      <c r="G21" s="43">
        <v>16</v>
      </c>
      <c r="H21" s="79">
        <v>1016.9</v>
      </c>
      <c r="I21" s="34">
        <v>1004</v>
      </c>
      <c r="J21" s="35">
        <v>23.1</v>
      </c>
      <c r="K21" s="144">
        <f t="shared" si="0"/>
        <v>9.5437482900000011E-6</v>
      </c>
      <c r="L21" s="145"/>
      <c r="M21" s="146">
        <f t="shared" si="1"/>
        <v>10.484753088066608</v>
      </c>
      <c r="N21" s="147"/>
      <c r="O21" s="150">
        <f t="shared" si="2"/>
        <v>107.60627780523957</v>
      </c>
      <c r="P21" s="174"/>
      <c r="Q21" s="143">
        <f t="shared" si="3"/>
        <v>1.0505452594506014E-2</v>
      </c>
      <c r="R21" s="149"/>
      <c r="S21" s="28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</row>
    <row r="22" spans="6:30" x14ac:dyDescent="0.2">
      <c r="F22" s="28"/>
      <c r="G22" s="43">
        <v>32</v>
      </c>
      <c r="H22" s="79">
        <v>1015</v>
      </c>
      <c r="I22" s="34">
        <v>1004</v>
      </c>
      <c r="J22" s="35">
        <v>23.1</v>
      </c>
      <c r="K22" s="144">
        <f t="shared" si="0"/>
        <v>9.5437482900000011E-6</v>
      </c>
      <c r="L22" s="145"/>
      <c r="M22" s="146">
        <f t="shared" si="1"/>
        <v>10.991649547795012</v>
      </c>
      <c r="N22" s="147"/>
      <c r="O22" s="150">
        <f t="shared" si="2"/>
        <v>91.757291151754828</v>
      </c>
      <c r="P22" s="174"/>
      <c r="Q22" s="143">
        <f t="shared" si="3"/>
        <v>7.6059261160215967E-3</v>
      </c>
      <c r="R22" s="149"/>
      <c r="S22" s="28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6:30" x14ac:dyDescent="0.2">
      <c r="F23" s="28"/>
      <c r="G23" s="43">
        <v>64</v>
      </c>
      <c r="H23" s="79">
        <v>1014.8</v>
      </c>
      <c r="I23" s="34">
        <v>1004</v>
      </c>
      <c r="J23" s="35">
        <v>23.1</v>
      </c>
      <c r="K23" s="144">
        <f t="shared" si="0"/>
        <v>9.5437482900000011E-6</v>
      </c>
      <c r="L23" s="145"/>
      <c r="M23" s="146">
        <f t="shared" si="1"/>
        <v>11.0450070698717</v>
      </c>
      <c r="N23" s="147"/>
      <c r="O23" s="150">
        <f t="shared" si="2"/>
        <v>90.088976767177087</v>
      </c>
      <c r="P23" s="174"/>
      <c r="Q23" s="143">
        <f t="shared" si="3"/>
        <v>5.3912400182697809E-3</v>
      </c>
      <c r="R23" s="149"/>
      <c r="S23" s="28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6:30" x14ac:dyDescent="0.2">
      <c r="F24" s="28"/>
      <c r="G24" s="43">
        <v>128</v>
      </c>
      <c r="H24" s="79">
        <v>1014.5</v>
      </c>
      <c r="I24" s="34">
        <v>1004</v>
      </c>
      <c r="J24" s="35">
        <v>23.1</v>
      </c>
      <c r="K24" s="144">
        <f t="shared" si="0"/>
        <v>9.5437482900000011E-6</v>
      </c>
      <c r="L24" s="145"/>
      <c r="M24" s="146">
        <f t="shared" si="1"/>
        <v>11.125043352986699</v>
      </c>
      <c r="N24" s="147"/>
      <c r="O24" s="150">
        <f t="shared" si="2"/>
        <v>87.586505190311428</v>
      </c>
      <c r="P24" s="174"/>
      <c r="Q24" s="143">
        <f t="shared" si="3"/>
        <v>3.825969698958636E-3</v>
      </c>
      <c r="R24" s="149"/>
      <c r="S24" s="28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</row>
    <row r="25" spans="6:30" x14ac:dyDescent="0.2">
      <c r="F25" s="28"/>
      <c r="G25" s="43">
        <v>307</v>
      </c>
      <c r="H25" s="79">
        <v>1013.8</v>
      </c>
      <c r="I25" s="34">
        <v>1004</v>
      </c>
      <c r="J25" s="35">
        <v>23.1</v>
      </c>
      <c r="K25" s="144">
        <f t="shared" si="0"/>
        <v>9.5437482900000011E-6</v>
      </c>
      <c r="L25" s="145"/>
      <c r="M25" s="146">
        <f t="shared" si="1"/>
        <v>11.311794680255073</v>
      </c>
      <c r="N25" s="147"/>
      <c r="O25" s="150">
        <f t="shared" si="2"/>
        <v>81.747404844290287</v>
      </c>
      <c r="P25" s="174"/>
      <c r="Q25" s="143">
        <f t="shared" si="3"/>
        <v>2.4911060934985976E-3</v>
      </c>
      <c r="R25" s="149"/>
      <c r="S25" s="28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</row>
    <row r="26" spans="6:30" x14ac:dyDescent="0.2">
      <c r="F26" s="28"/>
      <c r="G26" s="43">
        <v>600</v>
      </c>
      <c r="H26" s="79">
        <v>1013.7</v>
      </c>
      <c r="I26" s="34">
        <v>1004</v>
      </c>
      <c r="J26" s="35">
        <v>23.1</v>
      </c>
      <c r="K26" s="144">
        <f t="shared" si="0"/>
        <v>9.5437482900000011E-6</v>
      </c>
      <c r="L26" s="145"/>
      <c r="M26" s="146">
        <f t="shared" si="1"/>
        <v>11.338473441293386</v>
      </c>
      <c r="N26" s="147"/>
      <c r="O26" s="150">
        <f t="shared" si="2"/>
        <v>80.913247652002369</v>
      </c>
      <c r="P26" s="174"/>
      <c r="Q26" s="143">
        <f t="shared" si="3"/>
        <v>1.7840101598608925E-3</v>
      </c>
      <c r="R26" s="149"/>
      <c r="S26" s="28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</row>
    <row r="27" spans="6:30" x14ac:dyDescent="0.2">
      <c r="F27" s="28"/>
      <c r="G27" s="90">
        <v>750</v>
      </c>
      <c r="H27" s="79">
        <v>1013.7</v>
      </c>
      <c r="I27" s="79">
        <v>1004</v>
      </c>
      <c r="J27" s="91">
        <v>23.1</v>
      </c>
      <c r="K27" s="144">
        <f t="shared" ref="K27" si="4">(0.000000004089*(J27)^2)-(0.00000041793*J27)+0.000017016</f>
        <v>9.5437482900000011E-6</v>
      </c>
      <c r="L27" s="145"/>
      <c r="M27" s="146">
        <f t="shared" si="1"/>
        <v>11.338473441293386</v>
      </c>
      <c r="N27" s="147"/>
      <c r="O27" s="150">
        <f t="shared" si="2"/>
        <v>80.913247652002369</v>
      </c>
      <c r="P27" s="174"/>
      <c r="Q27" s="143">
        <f t="shared" si="3"/>
        <v>1.5956671959996892E-3</v>
      </c>
      <c r="R27" s="149"/>
      <c r="S27" s="28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</row>
    <row r="28" spans="6:30" x14ac:dyDescent="0.2">
      <c r="F28" s="28"/>
      <c r="G28" s="43"/>
      <c r="H28" s="34"/>
      <c r="I28" s="34"/>
      <c r="J28" s="35"/>
      <c r="K28" s="144" t="s">
        <v>4</v>
      </c>
      <c r="L28" s="145"/>
      <c r="M28" s="146"/>
      <c r="N28" s="147"/>
      <c r="O28" s="150"/>
      <c r="P28" s="174"/>
      <c r="Q28" s="143"/>
      <c r="R28" s="149"/>
      <c r="S28" s="28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</row>
    <row r="29" spans="6:30" x14ac:dyDescent="0.2">
      <c r="F29" s="28"/>
      <c r="G29" s="43"/>
      <c r="H29" s="34"/>
      <c r="I29" s="34"/>
      <c r="J29" s="35"/>
      <c r="K29" s="144"/>
      <c r="L29" s="145"/>
      <c r="M29" s="146"/>
      <c r="N29" s="147"/>
      <c r="O29" s="150"/>
      <c r="P29" s="174"/>
      <c r="Q29" s="143"/>
      <c r="R29" s="149"/>
      <c r="S29" s="28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</row>
    <row r="30" spans="6:30" x14ac:dyDescent="0.2">
      <c r="F30" s="28"/>
      <c r="G30" s="43"/>
      <c r="H30" s="34"/>
      <c r="I30" s="34"/>
      <c r="J30" s="35"/>
      <c r="K30" s="144"/>
      <c r="L30" s="145"/>
      <c r="M30" s="146"/>
      <c r="N30" s="147"/>
      <c r="O30" s="150"/>
      <c r="P30" s="174"/>
      <c r="Q30" s="143"/>
      <c r="R30" s="149"/>
      <c r="S30" s="28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</row>
    <row r="31" spans="6:30" x14ac:dyDescent="0.2">
      <c r="F31" s="28"/>
      <c r="G31" s="43"/>
      <c r="H31" s="34"/>
      <c r="I31" s="34"/>
      <c r="J31" s="35"/>
      <c r="K31" s="144"/>
      <c r="L31" s="145"/>
      <c r="M31" s="146"/>
      <c r="N31" s="147"/>
      <c r="O31" s="150"/>
      <c r="P31" s="174"/>
      <c r="Q31" s="143"/>
      <c r="R31" s="149"/>
      <c r="S31" s="28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spans="6:30" x14ac:dyDescent="0.2"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</row>
    <row r="33" spans="6:30" ht="13.5" thickBot="1" x14ac:dyDescent="0.25">
      <c r="F33" s="28"/>
      <c r="G33" s="36" t="s">
        <v>62</v>
      </c>
      <c r="H33" s="162" t="s">
        <v>63</v>
      </c>
      <c r="I33" s="162"/>
      <c r="J33" s="113"/>
      <c r="K33" s="37"/>
      <c r="L33" s="163" t="s">
        <v>64</v>
      </c>
      <c r="M33" s="163"/>
      <c r="N33" s="163"/>
      <c r="O33" s="163"/>
      <c r="P33" s="28"/>
      <c r="Q33" s="28"/>
      <c r="R33" s="28"/>
      <c r="S33" s="28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</row>
    <row r="34" spans="6:30" ht="13.5" thickTop="1" x14ac:dyDescent="0.2">
      <c r="F34" s="28"/>
      <c r="G34" s="157" t="s">
        <v>65</v>
      </c>
      <c r="H34" s="157"/>
      <c r="I34" s="157"/>
      <c r="J34" s="38">
        <v>8.77</v>
      </c>
      <c r="K34" s="28"/>
      <c r="L34" s="28"/>
      <c r="M34" s="28"/>
      <c r="N34" s="28"/>
      <c r="O34" s="168" t="s">
        <v>46</v>
      </c>
      <c r="P34" s="171"/>
      <c r="Q34" s="161" t="s">
        <v>66</v>
      </c>
      <c r="R34" s="172"/>
      <c r="S34" s="28"/>
      <c r="T34" s="154" t="s">
        <v>183</v>
      </c>
      <c r="U34" s="155"/>
      <c r="V34" s="156"/>
      <c r="W34" s="110"/>
      <c r="X34" s="110"/>
      <c r="Y34" s="110"/>
      <c r="Z34" s="110"/>
      <c r="AA34" s="110"/>
      <c r="AB34" s="110"/>
      <c r="AC34" s="110"/>
      <c r="AD34" s="110"/>
    </row>
    <row r="35" spans="6:30" x14ac:dyDescent="0.2">
      <c r="F35" s="28"/>
      <c r="G35" s="157" t="s">
        <v>67</v>
      </c>
      <c r="H35" s="157"/>
      <c r="I35" s="157"/>
      <c r="J35" s="39">
        <f>100*(J34/(K9+J34))</f>
        <v>31.535418914059694</v>
      </c>
      <c r="K35" s="28"/>
      <c r="L35" s="28"/>
      <c r="M35" s="28"/>
      <c r="N35" s="28"/>
      <c r="O35" s="159">
        <v>81.3</v>
      </c>
      <c r="P35" s="173"/>
      <c r="Q35" s="161">
        <v>2E-3</v>
      </c>
      <c r="R35" s="172"/>
      <c r="S35" s="28"/>
      <c r="T35" s="107" t="s">
        <v>184</v>
      </c>
      <c r="U35" s="108" t="s">
        <v>185</v>
      </c>
      <c r="V35" s="109" t="s">
        <v>186</v>
      </c>
      <c r="W35" s="110"/>
      <c r="X35" s="110"/>
      <c r="Y35" s="110"/>
      <c r="Z35" s="110"/>
      <c r="AA35" s="110"/>
      <c r="AB35" s="110"/>
      <c r="AC35" s="110"/>
      <c r="AD35" s="110"/>
    </row>
    <row r="36" spans="6:30" ht="13.5" thickBot="1" x14ac:dyDescent="0.25">
      <c r="F36" s="28"/>
      <c r="G36" s="157" t="s">
        <v>68</v>
      </c>
      <c r="H36" s="157"/>
      <c r="I36" s="157"/>
      <c r="J36" s="39">
        <f>100-J35</f>
        <v>68.46458108594031</v>
      </c>
      <c r="K36" s="28">
        <v>6.25E-2</v>
      </c>
      <c r="L36" s="28"/>
      <c r="M36" s="28"/>
      <c r="N36" s="28"/>
      <c r="O36" s="28"/>
      <c r="P36" s="28"/>
      <c r="Q36" s="28"/>
      <c r="R36" s="28"/>
      <c r="S36" s="28"/>
      <c r="T36" s="104">
        <f>J35</f>
        <v>31.535418914059694</v>
      </c>
      <c r="U36" s="105">
        <f>100-(T36+V36)</f>
        <v>12.802876663070833</v>
      </c>
      <c r="V36" s="106">
        <f>O35*(J36/100)</f>
        <v>55.66170442286947</v>
      </c>
      <c r="W36" s="110"/>
      <c r="X36" s="110"/>
      <c r="Y36" s="110"/>
      <c r="Z36" s="110"/>
      <c r="AA36" s="110"/>
      <c r="AB36" s="110"/>
      <c r="AC36" s="110"/>
      <c r="AD36" s="110"/>
    </row>
    <row r="37" spans="6:30" ht="13.5" thickTop="1" x14ac:dyDescent="0.2"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</row>
    <row r="38" spans="6:30" x14ac:dyDescent="0.2">
      <c r="F38" s="28"/>
      <c r="G38" s="112"/>
      <c r="H38" s="16" t="s">
        <v>52</v>
      </c>
      <c r="I38" s="117" t="s">
        <v>255</v>
      </c>
      <c r="J38" s="117"/>
      <c r="K38" s="117"/>
      <c r="L38" s="117"/>
      <c r="M38" s="117"/>
      <c r="N38" s="117"/>
      <c r="O38" s="117"/>
      <c r="P38" s="117"/>
      <c r="Q38" s="117"/>
      <c r="R38" s="117"/>
      <c r="S38" s="28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</row>
    <row r="39" spans="6:30" x14ac:dyDescent="0.2">
      <c r="F39" s="28"/>
      <c r="G39" s="112"/>
      <c r="H39" s="112"/>
      <c r="I39" s="93" t="s">
        <v>149</v>
      </c>
      <c r="J39" s="88">
        <v>23.29</v>
      </c>
      <c r="K39" s="93" t="s">
        <v>59</v>
      </c>
      <c r="L39" s="88"/>
      <c r="M39" s="88"/>
      <c r="N39" s="88"/>
      <c r="O39" s="88"/>
      <c r="P39" s="88"/>
      <c r="Q39" s="88"/>
      <c r="R39" s="88"/>
      <c r="S39" s="28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</row>
    <row r="40" spans="6:30" x14ac:dyDescent="0.2">
      <c r="F40" s="28"/>
      <c r="G40" s="112"/>
      <c r="H40" s="112"/>
      <c r="I40" s="112"/>
      <c r="J40" s="24" t="s">
        <v>4</v>
      </c>
      <c r="K40" s="112"/>
      <c r="L40" s="112"/>
      <c r="M40" s="112"/>
      <c r="N40" s="112"/>
      <c r="O40" s="112"/>
      <c r="P40" s="112"/>
      <c r="Q40" s="112"/>
      <c r="R40" s="112"/>
      <c r="S40" s="28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</row>
    <row r="41" spans="6:30" x14ac:dyDescent="0.2">
      <c r="F41" s="28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28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</row>
    <row r="42" spans="6:30" x14ac:dyDescent="0.2"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</row>
    <row r="43" spans="6:30" x14ac:dyDescent="0.2"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</row>
    <row r="44" spans="6:30" x14ac:dyDescent="0.2"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</row>
    <row r="45" spans="6:30" x14ac:dyDescent="0.2"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110"/>
      <c r="U45" s="110"/>
      <c r="V45" s="110"/>
      <c r="W45" s="24" t="s">
        <v>4</v>
      </c>
      <c r="X45" s="110"/>
      <c r="Y45" s="110"/>
      <c r="Z45" s="110"/>
      <c r="AA45" s="110"/>
      <c r="AB45" s="110"/>
      <c r="AC45" s="110"/>
      <c r="AD45" s="110"/>
    </row>
    <row r="46" spans="6:30" x14ac:dyDescent="0.2"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</row>
    <row r="47" spans="6:30" x14ac:dyDescent="0.2"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6:30" x14ac:dyDescent="0.2"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</row>
  </sheetData>
  <mergeCells count="95">
    <mergeCell ref="L33:O33"/>
    <mergeCell ref="H33:I33"/>
    <mergeCell ref="Q31:R31"/>
    <mergeCell ref="O31:P31"/>
    <mergeCell ref="M31:N31"/>
    <mergeCell ref="K31:L31"/>
    <mergeCell ref="G12:J12"/>
    <mergeCell ref="K12:N12"/>
    <mergeCell ref="O12:R12"/>
    <mergeCell ref="F1:S1"/>
    <mergeCell ref="H2:I2"/>
    <mergeCell ref="G8:J8"/>
    <mergeCell ref="G9:J9"/>
    <mergeCell ref="G11:J11"/>
    <mergeCell ref="K13:L13"/>
    <mergeCell ref="M13:N13"/>
    <mergeCell ref="O13:P13"/>
    <mergeCell ref="Q13:R13"/>
    <mergeCell ref="K14:L14"/>
    <mergeCell ref="M14:N14"/>
    <mergeCell ref="O14:P14"/>
    <mergeCell ref="Q14:R14"/>
    <mergeCell ref="K15:L15"/>
    <mergeCell ref="M15:N15"/>
    <mergeCell ref="O15:P15"/>
    <mergeCell ref="Q15:R15"/>
    <mergeCell ref="K16:L16"/>
    <mergeCell ref="M16:N16"/>
    <mergeCell ref="O16:P16"/>
    <mergeCell ref="Q16:R16"/>
    <mergeCell ref="K17:L17"/>
    <mergeCell ref="M17:N17"/>
    <mergeCell ref="O17:P17"/>
    <mergeCell ref="Q17:R17"/>
    <mergeCell ref="K18:L18"/>
    <mergeCell ref="M18:N18"/>
    <mergeCell ref="O18:P18"/>
    <mergeCell ref="Q18:R18"/>
    <mergeCell ref="K19:L19"/>
    <mergeCell ref="M19:N19"/>
    <mergeCell ref="O19:P19"/>
    <mergeCell ref="Q19:R19"/>
    <mergeCell ref="K20:L20"/>
    <mergeCell ref="M20:N20"/>
    <mergeCell ref="O20:P20"/>
    <mergeCell ref="Q20:R20"/>
    <mergeCell ref="K21:L21"/>
    <mergeCell ref="M21:N21"/>
    <mergeCell ref="O21:P21"/>
    <mergeCell ref="Q21:R21"/>
    <mergeCell ref="K22:L22"/>
    <mergeCell ref="M22:N22"/>
    <mergeCell ref="O22:P22"/>
    <mergeCell ref="Q22:R22"/>
    <mergeCell ref="K23:L23"/>
    <mergeCell ref="M23:N23"/>
    <mergeCell ref="O23:P23"/>
    <mergeCell ref="Q23:R23"/>
    <mergeCell ref="K24:L24"/>
    <mergeCell ref="M24:N24"/>
    <mergeCell ref="O24:P24"/>
    <mergeCell ref="Q24:R24"/>
    <mergeCell ref="K25:L25"/>
    <mergeCell ref="M25:N25"/>
    <mergeCell ref="O25:P25"/>
    <mergeCell ref="Q25:R25"/>
    <mergeCell ref="K26:L26"/>
    <mergeCell ref="M26:N26"/>
    <mergeCell ref="O26:P26"/>
    <mergeCell ref="Q26:R26"/>
    <mergeCell ref="K27:L27"/>
    <mergeCell ref="M27:N27"/>
    <mergeCell ref="O27:P27"/>
    <mergeCell ref="Q27:R27"/>
    <mergeCell ref="K28:L28"/>
    <mergeCell ref="M28:N28"/>
    <mergeCell ref="O28:P28"/>
    <mergeCell ref="Q28:R28"/>
    <mergeCell ref="K29:L29"/>
    <mergeCell ref="M29:N29"/>
    <mergeCell ref="O29:P29"/>
    <mergeCell ref="Q29:R29"/>
    <mergeCell ref="K30:L30"/>
    <mergeCell ref="M30:N30"/>
    <mergeCell ref="O30:P30"/>
    <mergeCell ref="Q30:R30"/>
    <mergeCell ref="T34:V34"/>
    <mergeCell ref="G36:I36"/>
    <mergeCell ref="I38:R38"/>
    <mergeCell ref="G34:I34"/>
    <mergeCell ref="O34:P34"/>
    <mergeCell ref="Q34:R34"/>
    <mergeCell ref="Q35:R35"/>
    <mergeCell ref="O35:P35"/>
    <mergeCell ref="G35:I35"/>
  </mergeCells>
  <pageMargins left="0.7" right="0.7" top="0.75" bottom="0.75" header="0.3" footer="0.3"/>
  <drawing r:id="rId1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topLeftCell="B1" zoomScaleNormal="100" zoomScaleSheetLayoutView="96" workbookViewId="0">
      <selection activeCell="B10" sqref="B10:E10"/>
    </sheetView>
  </sheetViews>
  <sheetFormatPr defaultRowHeight="12.75" x14ac:dyDescent="0.2"/>
  <sheetData>
    <row r="1" spans="1:17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7" ht="13.5" thickBot="1" x14ac:dyDescent="0.25">
      <c r="A2" s="28"/>
      <c r="B2" s="16" t="s">
        <v>14</v>
      </c>
      <c r="C2" s="116" t="s">
        <v>73</v>
      </c>
      <c r="D2" s="116"/>
      <c r="E2" s="85"/>
      <c r="F2" s="85"/>
      <c r="G2" s="85"/>
      <c r="H2" s="85"/>
      <c r="I2" s="85"/>
      <c r="J2" s="85"/>
      <c r="K2" s="85"/>
      <c r="L2" s="16" t="s">
        <v>30</v>
      </c>
      <c r="M2" s="81" t="s">
        <v>250</v>
      </c>
      <c r="N2" s="28"/>
      <c r="Q2" s="111"/>
    </row>
    <row r="3" spans="1:17" ht="13.5" thickBot="1" x14ac:dyDescent="0.25">
      <c r="A3" s="28"/>
      <c r="B3" s="85"/>
      <c r="C3" s="85"/>
      <c r="D3" s="85"/>
      <c r="E3" s="85"/>
      <c r="F3" s="85"/>
      <c r="G3" s="85"/>
      <c r="H3" s="85"/>
      <c r="I3" s="85"/>
      <c r="J3" s="85"/>
      <c r="K3" s="85"/>
      <c r="L3" s="16" t="s">
        <v>31</v>
      </c>
      <c r="M3" s="22" t="s">
        <v>110</v>
      </c>
      <c r="N3" s="28"/>
    </row>
    <row r="4" spans="1:17" ht="13.5" thickBot="1" x14ac:dyDescent="0.25">
      <c r="A4" s="28"/>
      <c r="B4" s="85"/>
      <c r="C4" s="16" t="s">
        <v>15</v>
      </c>
      <c r="D4" s="17" t="s">
        <v>89</v>
      </c>
      <c r="E4" s="85"/>
      <c r="F4" s="85"/>
      <c r="G4" s="85"/>
      <c r="H4" s="19" t="s">
        <v>23</v>
      </c>
      <c r="I4" s="85"/>
      <c r="J4" s="85"/>
      <c r="K4" s="85"/>
      <c r="L4" s="16" t="s">
        <v>32</v>
      </c>
      <c r="M4" s="30">
        <v>41613</v>
      </c>
      <c r="N4" s="28"/>
    </row>
    <row r="5" spans="1:17" ht="13.5" thickBot="1" x14ac:dyDescent="0.25">
      <c r="A5" s="28"/>
      <c r="B5" s="85"/>
      <c r="C5" s="16" t="s">
        <v>16</v>
      </c>
      <c r="D5" s="80" t="s">
        <v>250</v>
      </c>
      <c r="E5" s="85"/>
      <c r="F5" s="85"/>
      <c r="G5" s="85"/>
      <c r="H5" s="16" t="s">
        <v>24</v>
      </c>
      <c r="I5" s="17" t="s">
        <v>22</v>
      </c>
      <c r="J5" s="85"/>
      <c r="K5" s="85"/>
      <c r="L5" s="85"/>
      <c r="M5" s="85"/>
      <c r="N5" s="28"/>
    </row>
    <row r="6" spans="1:17" ht="13.5" thickBot="1" x14ac:dyDescent="0.25">
      <c r="A6" s="28"/>
      <c r="B6" s="85"/>
      <c r="C6" s="16" t="s">
        <v>17</v>
      </c>
      <c r="D6" s="80" t="s">
        <v>249</v>
      </c>
      <c r="E6" s="85"/>
      <c r="F6" s="85"/>
      <c r="G6" s="85"/>
      <c r="H6" s="16" t="s">
        <v>25</v>
      </c>
      <c r="I6" s="22">
        <v>98</v>
      </c>
      <c r="J6" s="85"/>
      <c r="K6" s="85"/>
      <c r="L6" s="85"/>
      <c r="M6" s="85"/>
      <c r="N6" s="28"/>
    </row>
    <row r="7" spans="1:17" ht="15" thickBot="1" x14ac:dyDescent="0.25">
      <c r="A7" s="28"/>
      <c r="B7" s="85"/>
      <c r="C7" s="85"/>
      <c r="D7" s="85"/>
      <c r="E7" s="16"/>
      <c r="F7" s="85"/>
      <c r="G7" s="85"/>
      <c r="H7" s="20" t="s">
        <v>26</v>
      </c>
      <c r="I7" s="23">
        <v>72</v>
      </c>
      <c r="J7" s="85" t="s">
        <v>61</v>
      </c>
      <c r="K7" s="24" t="s">
        <v>57</v>
      </c>
      <c r="L7" s="85"/>
      <c r="M7" s="85"/>
      <c r="N7" s="28"/>
    </row>
    <row r="8" spans="1:17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85" t="s">
        <v>60</v>
      </c>
      <c r="K8" s="85" t="s">
        <v>55</v>
      </c>
      <c r="L8" s="85"/>
      <c r="M8" s="85"/>
      <c r="N8" s="28"/>
    </row>
    <row r="9" spans="1:17" ht="13.5" thickBot="1" x14ac:dyDescent="0.25">
      <c r="A9" s="28"/>
      <c r="B9" s="123" t="s">
        <v>20</v>
      </c>
      <c r="C9" s="123"/>
      <c r="D9" s="123"/>
      <c r="E9" s="123"/>
      <c r="F9" s="32">
        <f>E39-(F10)+(F11)</f>
        <v>33.32</v>
      </c>
      <c r="G9" s="85" t="s">
        <v>59</v>
      </c>
      <c r="H9" s="21" t="s">
        <v>28</v>
      </c>
      <c r="I9" s="22">
        <v>15.212</v>
      </c>
      <c r="J9" s="85" t="s">
        <v>60</v>
      </c>
      <c r="K9" s="24" t="s">
        <v>58</v>
      </c>
      <c r="L9" s="85"/>
      <c r="M9" s="85"/>
      <c r="N9" s="28"/>
    </row>
    <row r="10" spans="1:17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85" t="s">
        <v>39</v>
      </c>
      <c r="K10" s="85" t="s">
        <v>56</v>
      </c>
      <c r="L10" s="85"/>
      <c r="M10" s="85"/>
      <c r="N10" s="28"/>
    </row>
    <row r="11" spans="1:17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85" t="s">
        <v>59</v>
      </c>
      <c r="H11" s="85"/>
      <c r="I11" s="85"/>
      <c r="J11" s="85"/>
      <c r="K11" s="85"/>
      <c r="L11" s="85"/>
      <c r="M11" s="85"/>
      <c r="N11" s="28"/>
    </row>
    <row r="12" spans="1:17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7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7" x14ac:dyDescent="0.2">
      <c r="A14" s="28"/>
      <c r="B14" s="41" t="s">
        <v>38</v>
      </c>
      <c r="C14" s="87" t="s">
        <v>40</v>
      </c>
      <c r="D14" s="87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7" x14ac:dyDescent="0.2">
      <c r="A15" s="28"/>
      <c r="B15" s="43">
        <v>0.25</v>
      </c>
      <c r="C15" s="79">
        <v>1024.3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8.5105247712296492</v>
      </c>
      <c r="I15" s="139"/>
      <c r="J15" s="140">
        <f>F$8/(F$8-1)*1000/F$9*(C15-D15)/10</f>
        <v>96.762234305486686</v>
      </c>
      <c r="K15" s="141"/>
      <c r="L15" s="142">
        <f>(((30*F15)/(F$8-1))*(H15/B15))^0.5</f>
        <v>7.571881710291925E-2</v>
      </c>
      <c r="M15" s="143"/>
      <c r="N15" s="28"/>
    </row>
    <row r="16" spans="1:17" x14ac:dyDescent="0.2">
      <c r="A16" s="28"/>
      <c r="B16" s="43">
        <v>0.5</v>
      </c>
      <c r="C16" s="79">
        <v>1023.5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8.7239548595363345</v>
      </c>
      <c r="I16" s="147"/>
      <c r="J16" s="140">
        <f t="shared" ref="J16:J25" si="2">F$8/(F$8-1)*1000/F$9*(C16-D16)/10</f>
        <v>92.948944283595793</v>
      </c>
      <c r="K16" s="148"/>
      <c r="L16" s="143">
        <f t="shared" ref="L16:L25" si="3">(((30*F16)/(F$8-1))*(H16/B16))^0.5</f>
        <v>5.4208495949947061E-2</v>
      </c>
      <c r="M16" s="149"/>
      <c r="N16" s="28"/>
    </row>
    <row r="17" spans="1:14" x14ac:dyDescent="0.2">
      <c r="A17" s="28"/>
      <c r="B17" s="43">
        <v>1</v>
      </c>
      <c r="C17" s="79">
        <v>1022.9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8.8840274257663658</v>
      </c>
      <c r="I17" s="147"/>
      <c r="J17" s="140">
        <f t="shared" si="2"/>
        <v>90.088976767177343</v>
      </c>
      <c r="K17" s="148"/>
      <c r="L17" s="143">
        <f t="shared" si="3"/>
        <v>3.8681258926142138E-2</v>
      </c>
      <c r="M17" s="149"/>
      <c r="N17" s="28"/>
    </row>
    <row r="18" spans="1:14" x14ac:dyDescent="0.2">
      <c r="A18" s="28"/>
      <c r="B18" s="43">
        <v>2</v>
      </c>
      <c r="C18" s="79">
        <v>1021.7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9.2041725582263965</v>
      </c>
      <c r="I18" s="139"/>
      <c r="J18" s="140">
        <f>F$8/(F$8-1)*1000/F$9*(C18-D18)/10</f>
        <v>84.36904173434101</v>
      </c>
      <c r="K18" s="141"/>
      <c r="L18" s="142">
        <f>(((30*F18)/(F$8-1))*(H18/B18))^0.5</f>
        <v>2.7840243741554416E-2</v>
      </c>
      <c r="M18" s="143"/>
      <c r="N18" s="28"/>
    </row>
    <row r="19" spans="1:14" x14ac:dyDescent="0.2">
      <c r="A19" s="28"/>
      <c r="B19" s="43">
        <v>4</v>
      </c>
      <c r="C19" s="79">
        <v>1020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9.6577114958781429</v>
      </c>
      <c r="I19" s="139"/>
      <c r="J19" s="140">
        <f t="shared" si="2"/>
        <v>76.265800437822193</v>
      </c>
      <c r="K19" s="141"/>
      <c r="L19" s="142">
        <f t="shared" si="3"/>
        <v>2.0165211114627629E-2</v>
      </c>
      <c r="M19" s="143"/>
      <c r="N19" s="28"/>
    </row>
    <row r="20" spans="1:14" x14ac:dyDescent="0.2">
      <c r="A20" s="28"/>
      <c r="B20" s="43">
        <v>8</v>
      </c>
      <c r="C20" s="79">
        <v>1018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10.191286716644891</v>
      </c>
      <c r="I20" s="139"/>
      <c r="J20" s="150">
        <f t="shared" si="2"/>
        <v>66.732575383094428</v>
      </c>
      <c r="K20" s="145"/>
      <c r="L20" s="142">
        <f t="shared" si="3"/>
        <v>1.4647556148417985E-2</v>
      </c>
      <c r="M20" s="143"/>
      <c r="N20" s="28"/>
    </row>
    <row r="21" spans="1:14" x14ac:dyDescent="0.2">
      <c r="A21" s="28"/>
      <c r="B21" s="43">
        <v>16</v>
      </c>
      <c r="C21" s="79">
        <v>1015.9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10.751540698449983</v>
      </c>
      <c r="I21" s="139"/>
      <c r="J21" s="150">
        <f t="shared" si="2"/>
        <v>56.72268907563015</v>
      </c>
      <c r="K21" s="145"/>
      <c r="L21" s="142">
        <f t="shared" si="3"/>
        <v>1.0638270164058151E-2</v>
      </c>
      <c r="M21" s="143"/>
      <c r="N21" s="28"/>
    </row>
    <row r="22" spans="1:14" x14ac:dyDescent="0.2">
      <c r="A22" s="28"/>
      <c r="B22" s="43">
        <v>32</v>
      </c>
      <c r="C22" s="79">
        <v>1014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11.258437158178387</v>
      </c>
      <c r="I22" s="139"/>
      <c r="J22" s="150">
        <f t="shared" si="2"/>
        <v>47.666125273638869</v>
      </c>
      <c r="K22" s="145"/>
      <c r="L22" s="142">
        <f>(((30*F22)/(F$8-1))*(H22/B22))^0.5</f>
        <v>7.6976776378605066E-3</v>
      </c>
      <c r="M22" s="143"/>
      <c r="N22" s="28"/>
    </row>
    <row r="23" spans="1:14" x14ac:dyDescent="0.2">
      <c r="A23" s="28"/>
      <c r="B23" s="43">
        <v>64</v>
      </c>
      <c r="C23" s="79">
        <v>1013.4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11.418509724408416</v>
      </c>
      <c r="I23" s="139"/>
      <c r="J23" s="150">
        <f t="shared" si="2"/>
        <v>44.806157757220426</v>
      </c>
      <c r="K23" s="145"/>
      <c r="L23" s="142">
        <f t="shared" si="3"/>
        <v>5.4816383671691046E-3</v>
      </c>
      <c r="M23" s="143"/>
      <c r="N23" s="28"/>
    </row>
    <row r="24" spans="1:14" x14ac:dyDescent="0.2">
      <c r="A24" s="28"/>
      <c r="B24" s="43">
        <v>128</v>
      </c>
      <c r="C24" s="79">
        <v>1011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12.058799989328508</v>
      </c>
      <c r="I24" s="139"/>
      <c r="J24" s="150">
        <f t="shared" si="2"/>
        <v>33.366287691547214</v>
      </c>
      <c r="K24" s="145"/>
      <c r="L24" s="142">
        <f t="shared" si="3"/>
        <v>3.9832972465826825E-3</v>
      </c>
      <c r="M24" s="143"/>
      <c r="N24" s="28"/>
    </row>
    <row r="25" spans="1:14" x14ac:dyDescent="0.2">
      <c r="A25" s="28"/>
      <c r="B25" s="43">
        <v>256</v>
      </c>
      <c r="C25" s="79">
        <v>1010.2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12.272230077635195</v>
      </c>
      <c r="I25" s="139"/>
      <c r="J25" s="150">
        <f t="shared" si="2"/>
        <v>29.552997669656314</v>
      </c>
      <c r="K25" s="145"/>
      <c r="L25" s="142">
        <f t="shared" si="3"/>
        <v>2.8414329783967127E-3</v>
      </c>
      <c r="M25" s="143"/>
      <c r="N25" s="28"/>
    </row>
    <row r="26" spans="1:14" x14ac:dyDescent="0.2">
      <c r="A26" s="28"/>
      <c r="B26" s="43">
        <v>712</v>
      </c>
      <c r="C26" s="79">
        <v>1009.4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12.485660165941912</v>
      </c>
      <c r="I26" s="139"/>
      <c r="J26" s="150">
        <f>F$8/(F$8-1)*1000/F$9*(C26-D26)/10</f>
        <v>25.739707647764881</v>
      </c>
      <c r="K26" s="145"/>
      <c r="L26" s="142">
        <f>(((30*F26)/(F$8-1))*(H26/B26))^0.5</f>
        <v>1.7185469968433462E-3</v>
      </c>
      <c r="M26" s="143"/>
      <c r="N26" s="28"/>
    </row>
    <row r="27" spans="1:14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4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ht="13.5" thickBo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Top="1" x14ac:dyDescent="0.2">
      <c r="A33" s="28"/>
      <c r="B33" s="36" t="s">
        <v>62</v>
      </c>
      <c r="C33" s="162" t="s">
        <v>63</v>
      </c>
      <c r="D33" s="162"/>
      <c r="E33" s="86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54" t="s">
        <v>183</v>
      </c>
      <c r="P33" s="155"/>
      <c r="Q33" s="156"/>
    </row>
    <row r="34" spans="1:17" x14ac:dyDescent="0.2">
      <c r="A34" s="28"/>
      <c r="B34" s="157" t="s">
        <v>65</v>
      </c>
      <c r="C34" s="157"/>
      <c r="D34" s="158"/>
      <c r="E34" s="38">
        <v>0.18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7" t="s">
        <v>184</v>
      </c>
      <c r="P34" s="108" t="s">
        <v>185</v>
      </c>
      <c r="Q34" s="109" t="s">
        <v>186</v>
      </c>
    </row>
    <row r="35" spans="1:17" ht="13.5" thickBot="1" x14ac:dyDescent="0.25">
      <c r="A35" s="28"/>
      <c r="B35" s="157" t="s">
        <v>67</v>
      </c>
      <c r="C35" s="157"/>
      <c r="D35" s="158"/>
      <c r="E35" s="39">
        <f>100*(E34/(F9+E34))</f>
        <v>0.53731343283582089</v>
      </c>
      <c r="F35" s="28"/>
      <c r="G35" s="28"/>
      <c r="H35" s="28"/>
      <c r="I35" s="28"/>
      <c r="J35" s="159">
        <v>27.3</v>
      </c>
      <c r="K35" s="160"/>
      <c r="L35" s="161">
        <v>2E-3</v>
      </c>
      <c r="M35" s="123"/>
      <c r="N35" s="28"/>
      <c r="O35" s="104">
        <f>E35</f>
        <v>0.53731343283582089</v>
      </c>
      <c r="P35" s="105">
        <f>100-(O35+Q35)</f>
        <v>72.309373134328354</v>
      </c>
      <c r="Q35" s="106">
        <f>J35*(E36/100)</f>
        <v>27.153313432835823</v>
      </c>
    </row>
    <row r="36" spans="1:17" ht="13.5" thickTop="1" x14ac:dyDescent="0.2">
      <c r="A36" s="28"/>
      <c r="B36" s="157" t="s">
        <v>68</v>
      </c>
      <c r="C36" s="165"/>
      <c r="D36" s="165"/>
      <c r="E36" s="39">
        <f>100-E35</f>
        <v>99.462686567164184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85"/>
      <c r="C38" s="16" t="s">
        <v>52</v>
      </c>
      <c r="D38" s="117" t="s">
        <v>180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B39" s="85"/>
      <c r="C39" s="85"/>
      <c r="D39" s="93" t="s">
        <v>147</v>
      </c>
      <c r="E39" s="88">
        <v>37.57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28"/>
    </row>
    <row r="41" spans="1:17" x14ac:dyDescent="0.2">
      <c r="A41" s="28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B36:D36"/>
    <mergeCell ref="D38:M38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F17:G17"/>
    <mergeCell ref="H17:I17"/>
    <mergeCell ref="J17:K17"/>
    <mergeCell ref="L17:M17"/>
    <mergeCell ref="J14:K14"/>
    <mergeCell ref="L14:M14"/>
    <mergeCell ref="F15:G15"/>
    <mergeCell ref="H15:I15"/>
    <mergeCell ref="J15:K15"/>
    <mergeCell ref="L15:M15"/>
    <mergeCell ref="O33:Q33"/>
    <mergeCell ref="B11:E11"/>
    <mergeCell ref="A1:N1"/>
    <mergeCell ref="C2:D2"/>
    <mergeCell ref="B8:E8"/>
    <mergeCell ref="B9:E9"/>
    <mergeCell ref="B10:E10"/>
    <mergeCell ref="B12:E12"/>
    <mergeCell ref="F12:I12"/>
    <mergeCell ref="J12:M12"/>
    <mergeCell ref="F13:G13"/>
    <mergeCell ref="H13:I13"/>
    <mergeCell ref="J13:K13"/>
    <mergeCell ref="L13:M13"/>
    <mergeCell ref="F14:G14"/>
    <mergeCell ref="H14:I14"/>
  </mergeCells>
  <pageMargins left="0.7" right="0.7" top="0.75" bottom="0.75" header="0.3" footer="0.3"/>
  <pageSetup orientation="portrait" r:id="rId1"/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7"/>
  <sheetViews>
    <sheetView zoomScaleNormal="100" workbookViewId="0">
      <selection activeCell="B10" sqref="B10:E10"/>
    </sheetView>
  </sheetViews>
  <sheetFormatPr defaultRowHeight="12.75" x14ac:dyDescent="0.2"/>
  <sheetData>
    <row r="1" spans="1:19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9" ht="13.5" thickBot="1" x14ac:dyDescent="0.25">
      <c r="A2" s="28"/>
      <c r="B2" s="16" t="s">
        <v>14</v>
      </c>
      <c r="C2" s="116" t="s">
        <v>73</v>
      </c>
      <c r="D2" s="116"/>
      <c r="E2" s="85"/>
      <c r="F2" s="85"/>
      <c r="G2" s="85"/>
      <c r="H2" s="85"/>
      <c r="I2" s="85"/>
      <c r="J2" s="85"/>
      <c r="K2" s="85"/>
      <c r="L2" s="16" t="s">
        <v>30</v>
      </c>
      <c r="M2" s="81" t="s">
        <v>252</v>
      </c>
      <c r="N2" s="28"/>
      <c r="S2" s="111"/>
    </row>
    <row r="3" spans="1:19" ht="13.5" thickBot="1" x14ac:dyDescent="0.25">
      <c r="A3" s="28"/>
      <c r="B3" s="85"/>
      <c r="C3" s="85"/>
      <c r="D3" s="85"/>
      <c r="E3" s="85"/>
      <c r="F3" s="85"/>
      <c r="G3" s="85"/>
      <c r="H3" s="85"/>
      <c r="I3" s="85"/>
      <c r="J3" s="85"/>
      <c r="K3" s="85"/>
      <c r="L3" s="16" t="s">
        <v>31</v>
      </c>
      <c r="M3" s="22" t="s">
        <v>110</v>
      </c>
      <c r="N3" s="28"/>
    </row>
    <row r="4" spans="1:19" ht="13.5" thickBot="1" x14ac:dyDescent="0.25">
      <c r="A4" s="28"/>
      <c r="B4" s="85"/>
      <c r="C4" s="16" t="s">
        <v>15</v>
      </c>
      <c r="D4" s="17" t="s">
        <v>89</v>
      </c>
      <c r="E4" s="85"/>
      <c r="F4" s="85"/>
      <c r="G4" s="85"/>
      <c r="H4" s="19" t="s">
        <v>23</v>
      </c>
      <c r="I4" s="85"/>
      <c r="J4" s="85"/>
      <c r="K4" s="85"/>
      <c r="L4" s="16" t="s">
        <v>32</v>
      </c>
      <c r="M4" s="30">
        <v>41613</v>
      </c>
      <c r="N4" s="28"/>
    </row>
    <row r="5" spans="1:19" ht="13.5" thickBot="1" x14ac:dyDescent="0.25">
      <c r="A5" s="28"/>
      <c r="B5" s="85"/>
      <c r="C5" s="16" t="s">
        <v>16</v>
      </c>
      <c r="D5" s="80" t="s">
        <v>252</v>
      </c>
      <c r="E5" s="85"/>
      <c r="F5" s="85"/>
      <c r="G5" s="85"/>
      <c r="H5" s="16" t="s">
        <v>24</v>
      </c>
      <c r="I5" s="17" t="s">
        <v>22</v>
      </c>
      <c r="J5" s="85"/>
      <c r="K5" s="85"/>
      <c r="L5" s="85"/>
      <c r="M5" s="85"/>
      <c r="N5" s="28"/>
    </row>
    <row r="6" spans="1:19" ht="13.5" thickBot="1" x14ac:dyDescent="0.25">
      <c r="A6" s="28"/>
      <c r="B6" s="85"/>
      <c r="C6" s="16" t="s">
        <v>17</v>
      </c>
      <c r="D6" s="80" t="s">
        <v>251</v>
      </c>
      <c r="E6" s="85"/>
      <c r="F6" s="85"/>
      <c r="G6" s="85"/>
      <c r="H6" s="16" t="s">
        <v>25</v>
      </c>
      <c r="I6" s="22">
        <v>98</v>
      </c>
      <c r="J6" s="85"/>
      <c r="K6" s="85"/>
      <c r="L6" s="85"/>
      <c r="M6" s="85"/>
      <c r="N6" s="28"/>
    </row>
    <row r="7" spans="1:19" ht="15" thickBot="1" x14ac:dyDescent="0.25">
      <c r="A7" s="28"/>
      <c r="B7" s="85"/>
      <c r="C7" s="85"/>
      <c r="D7" s="85"/>
      <c r="E7" s="16"/>
      <c r="F7" s="85"/>
      <c r="G7" s="85"/>
      <c r="H7" s="20" t="s">
        <v>26</v>
      </c>
      <c r="I7" s="23">
        <v>72</v>
      </c>
      <c r="J7" s="85" t="s">
        <v>61</v>
      </c>
      <c r="K7" s="24" t="s">
        <v>57</v>
      </c>
      <c r="L7" s="85"/>
      <c r="M7" s="85"/>
      <c r="N7" s="28"/>
    </row>
    <row r="8" spans="1:19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85" t="s">
        <v>60</v>
      </c>
      <c r="K8" s="85" t="s">
        <v>55</v>
      </c>
      <c r="L8" s="85"/>
      <c r="M8" s="85"/>
      <c r="N8" s="28"/>
    </row>
    <row r="9" spans="1:19" ht="13.5" thickBot="1" x14ac:dyDescent="0.25">
      <c r="A9" s="28"/>
      <c r="B9" s="123" t="s">
        <v>20</v>
      </c>
      <c r="C9" s="123"/>
      <c r="D9" s="123"/>
      <c r="E9" s="123"/>
      <c r="F9" s="32">
        <f>E39-(F10)+(F11)</f>
        <v>35.32</v>
      </c>
      <c r="G9" s="85" t="s">
        <v>59</v>
      </c>
      <c r="H9" s="21" t="s">
        <v>28</v>
      </c>
      <c r="I9" s="22">
        <v>15.212</v>
      </c>
      <c r="J9" s="85" t="s">
        <v>60</v>
      </c>
      <c r="K9" s="24" t="s">
        <v>58</v>
      </c>
      <c r="L9" s="85"/>
      <c r="M9" s="85"/>
      <c r="N9" s="28"/>
    </row>
    <row r="10" spans="1:19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85" t="s">
        <v>39</v>
      </c>
      <c r="K10" s="85" t="s">
        <v>56</v>
      </c>
      <c r="L10" s="85"/>
      <c r="M10" s="85"/>
      <c r="N10" s="28"/>
    </row>
    <row r="11" spans="1:19" ht="13.5" thickBot="1" x14ac:dyDescent="0.25">
      <c r="A11" s="28"/>
      <c r="B11" s="117" t="s">
        <v>146</v>
      </c>
      <c r="C11" s="118"/>
      <c r="D11" s="118"/>
      <c r="E11" s="118"/>
      <c r="F11" s="89">
        <v>2</v>
      </c>
      <c r="G11" s="85" t="s">
        <v>59</v>
      </c>
      <c r="H11" s="85"/>
      <c r="I11" s="85"/>
      <c r="J11" s="85"/>
      <c r="K11" s="85"/>
      <c r="L11" s="85"/>
      <c r="M11" s="85"/>
      <c r="N11" s="28"/>
    </row>
    <row r="12" spans="1:19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9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9" x14ac:dyDescent="0.2">
      <c r="A14" s="28"/>
      <c r="B14" s="41" t="s">
        <v>38</v>
      </c>
      <c r="C14" s="87" t="s">
        <v>40</v>
      </c>
      <c r="D14" s="87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9" x14ac:dyDescent="0.2">
      <c r="A15" s="28"/>
      <c r="B15" s="43">
        <v>0.25</v>
      </c>
      <c r="C15" s="79">
        <v>1025.0999999999999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8.2970946829229621</v>
      </c>
      <c r="I15" s="139"/>
      <c r="J15" s="140">
        <f>F$8/(F$8-1)*1000/F$9*(C15-D15)/10</f>
        <v>94.880421024581565</v>
      </c>
      <c r="K15" s="141"/>
      <c r="L15" s="142">
        <f>(((30*F15)/(F$8-1))*(H15/B15))^0.5</f>
        <v>7.4763336339544267E-2</v>
      </c>
      <c r="M15" s="143"/>
      <c r="N15" s="28"/>
    </row>
    <row r="16" spans="1:19" x14ac:dyDescent="0.2">
      <c r="A16" s="28"/>
      <c r="B16" s="43">
        <v>0.5</v>
      </c>
      <c r="C16" s="79">
        <v>1024.3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8.5105247712296492</v>
      </c>
      <c r="I16" s="147"/>
      <c r="J16" s="140">
        <f t="shared" ref="J16:J25" si="2">F$8/(F$8-1)*1000/F$9*(C16-D16)/10</f>
        <v>91.283059090000464</v>
      </c>
      <c r="K16" s="148"/>
      <c r="L16" s="143">
        <f t="shared" ref="L16:L25" si="3">(((30*F16)/(F$8-1))*(H16/B16))^0.5</f>
        <v>5.3541289036898136E-2</v>
      </c>
      <c r="M16" s="149"/>
      <c r="N16" s="28"/>
    </row>
    <row r="17" spans="1:14" x14ac:dyDescent="0.2">
      <c r="A17" s="28"/>
      <c r="B17" s="43">
        <v>1</v>
      </c>
      <c r="C17" s="79">
        <v>1023.5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8.7239548595363345</v>
      </c>
      <c r="I17" s="147"/>
      <c r="J17" s="140">
        <f t="shared" si="2"/>
        <v>87.685697155419362</v>
      </c>
      <c r="K17" s="148"/>
      <c r="L17" s="143">
        <f t="shared" si="3"/>
        <v>3.8331195084131062E-2</v>
      </c>
      <c r="M17" s="149"/>
      <c r="N17" s="28"/>
    </row>
    <row r="18" spans="1:14" x14ac:dyDescent="0.2">
      <c r="A18" s="28"/>
      <c r="B18" s="43">
        <v>2</v>
      </c>
      <c r="C18" s="79">
        <v>1021.2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9.3375663634180821</v>
      </c>
      <c r="I18" s="139"/>
      <c r="J18" s="140">
        <f>F$8/(F$8-1)*1000/F$9*(C18-D18)/10</f>
        <v>77.343281593498304</v>
      </c>
      <c r="K18" s="141"/>
      <c r="L18" s="142">
        <f>(((30*F18)/(F$8-1))*(H18/B18))^0.5</f>
        <v>2.8041258942163534E-2</v>
      </c>
      <c r="M18" s="143"/>
      <c r="N18" s="28"/>
    </row>
    <row r="19" spans="1:14" x14ac:dyDescent="0.2">
      <c r="A19" s="28"/>
      <c r="B19" s="43">
        <v>4</v>
      </c>
      <c r="C19" s="79">
        <v>1019.3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9.8444628231465181</v>
      </c>
      <c r="I19" s="139"/>
      <c r="J19" s="140">
        <f t="shared" si="2"/>
        <v>68.799546998867285</v>
      </c>
      <c r="K19" s="141"/>
      <c r="L19" s="142">
        <f t="shared" si="3"/>
        <v>2.0359245107029803E-2</v>
      </c>
      <c r="M19" s="143"/>
      <c r="N19" s="28"/>
    </row>
    <row r="20" spans="1:14" x14ac:dyDescent="0.2">
      <c r="A20" s="28"/>
      <c r="B20" s="43">
        <v>8</v>
      </c>
      <c r="C20" s="79">
        <v>1017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10.458074327028266</v>
      </c>
      <c r="I20" s="139"/>
      <c r="J20" s="150">
        <f t="shared" si="2"/>
        <v>58.457131436946234</v>
      </c>
      <c r="K20" s="145"/>
      <c r="L20" s="142">
        <f t="shared" si="3"/>
        <v>1.4838039522026178E-2</v>
      </c>
      <c r="M20" s="143"/>
      <c r="N20" s="28"/>
    </row>
    <row r="21" spans="1:14" x14ac:dyDescent="0.2">
      <c r="A21" s="28"/>
      <c r="B21" s="43">
        <v>16</v>
      </c>
      <c r="C21" s="79">
        <v>1015.2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10.938292025718326</v>
      </c>
      <c r="I21" s="139"/>
      <c r="J21" s="150">
        <f t="shared" si="2"/>
        <v>50.3630670841385</v>
      </c>
      <c r="K21" s="145"/>
      <c r="L21" s="142">
        <f t="shared" si="3"/>
        <v>1.0730264329975441E-2</v>
      </c>
      <c r="M21" s="143"/>
      <c r="N21" s="28"/>
    </row>
    <row r="22" spans="1:14" x14ac:dyDescent="0.2">
      <c r="A22" s="28"/>
      <c r="B22" s="43">
        <v>32</v>
      </c>
      <c r="C22" s="79">
        <v>1013.5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11.391830963370074</v>
      </c>
      <c r="I22" s="139"/>
      <c r="J22" s="150">
        <f t="shared" si="2"/>
        <v>42.718672973153019</v>
      </c>
      <c r="K22" s="145"/>
      <c r="L22" s="142">
        <f>(((30*F22)/(F$8-1))*(H22/B22))^0.5</f>
        <v>7.743145709815674E-3</v>
      </c>
      <c r="M22" s="143"/>
      <c r="N22" s="28"/>
    </row>
    <row r="23" spans="1:14" x14ac:dyDescent="0.2">
      <c r="A23" s="28"/>
      <c r="B23" s="43">
        <v>64</v>
      </c>
      <c r="C23" s="79">
        <v>1011.7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11.872048662060134</v>
      </c>
      <c r="I23" s="139"/>
      <c r="J23" s="150">
        <f t="shared" si="2"/>
        <v>34.624608620345285</v>
      </c>
      <c r="K23" s="145"/>
      <c r="L23" s="142">
        <f t="shared" si="3"/>
        <v>5.5894426182181087E-3</v>
      </c>
      <c r="M23" s="143"/>
      <c r="N23" s="28"/>
    </row>
    <row r="24" spans="1:14" x14ac:dyDescent="0.2">
      <c r="A24" s="28"/>
      <c r="B24" s="43">
        <v>128</v>
      </c>
      <c r="C24" s="79">
        <v>1010.8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12.112157511405195</v>
      </c>
      <c r="I24" s="139"/>
      <c r="J24" s="150">
        <f t="shared" si="2"/>
        <v>30.577576443940906</v>
      </c>
      <c r="K24" s="145"/>
      <c r="L24" s="142">
        <f t="shared" si="3"/>
        <v>3.992100124162107E-3</v>
      </c>
      <c r="M24" s="143"/>
      <c r="N24" s="28"/>
    </row>
    <row r="25" spans="1:14" x14ac:dyDescent="0.2">
      <c r="A25" s="28"/>
      <c r="B25" s="43">
        <v>256</v>
      </c>
      <c r="C25" s="79">
        <v>1009.9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12.352266360750225</v>
      </c>
      <c r="I25" s="139"/>
      <c r="J25" s="150">
        <f t="shared" si="2"/>
        <v>26.530544267537039</v>
      </c>
      <c r="K25" s="145"/>
      <c r="L25" s="142">
        <f t="shared" si="3"/>
        <v>2.8506834629167198E-3</v>
      </c>
      <c r="M25" s="143"/>
      <c r="N25" s="28"/>
    </row>
    <row r="26" spans="1:14" x14ac:dyDescent="0.2">
      <c r="A26" s="28"/>
      <c r="B26" s="43">
        <v>512</v>
      </c>
      <c r="C26" s="79">
        <v>1009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12.592375210095256</v>
      </c>
      <c r="I26" s="139"/>
      <c r="J26" s="150">
        <f>F$8/(F$8-1)*1000/F$9*(C26-D26)/10</f>
        <v>22.483512091133168</v>
      </c>
      <c r="K26" s="145"/>
      <c r="L26" s="142">
        <f>(((30*F26)/(F$8-1))*(H26/B26))^0.5</f>
        <v>2.035234717523531E-3</v>
      </c>
      <c r="M26" s="143"/>
      <c r="N26" s="28"/>
    </row>
    <row r="27" spans="1:14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95" t="s">
        <v>4</v>
      </c>
    </row>
    <row r="28" spans="1:14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ht="13.5" thickBo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Top="1" x14ac:dyDescent="0.2">
      <c r="A33" s="28"/>
      <c r="B33" s="36" t="s">
        <v>62</v>
      </c>
      <c r="C33" s="162" t="s">
        <v>63</v>
      </c>
      <c r="D33" s="162"/>
      <c r="E33" s="86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54" t="s">
        <v>183</v>
      </c>
      <c r="P33" s="155"/>
      <c r="Q33" s="156"/>
    </row>
    <row r="34" spans="1:17" x14ac:dyDescent="0.2">
      <c r="A34" s="28"/>
      <c r="B34" s="157" t="s">
        <v>65</v>
      </c>
      <c r="C34" s="157"/>
      <c r="D34" s="158"/>
      <c r="E34" s="38">
        <v>1.18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7" t="s">
        <v>184</v>
      </c>
      <c r="P34" s="108" t="s">
        <v>185</v>
      </c>
      <c r="Q34" s="109" t="s">
        <v>186</v>
      </c>
    </row>
    <row r="35" spans="1:17" ht="13.5" thickBot="1" x14ac:dyDescent="0.25">
      <c r="A35" s="28"/>
      <c r="B35" s="157" t="s">
        <v>67</v>
      </c>
      <c r="C35" s="157"/>
      <c r="D35" s="158"/>
      <c r="E35" s="39">
        <f>100*(E34/(F9+E34))</f>
        <v>3.2328767123287667</v>
      </c>
      <c r="F35" s="28"/>
      <c r="G35" s="28"/>
      <c r="H35" s="28"/>
      <c r="I35" s="28"/>
      <c r="J35" s="159">
        <v>22</v>
      </c>
      <c r="K35" s="160"/>
      <c r="L35" s="161">
        <v>2E-3</v>
      </c>
      <c r="M35" s="123"/>
      <c r="N35" s="28"/>
      <c r="O35" s="104">
        <f>E35</f>
        <v>3.2328767123287667</v>
      </c>
      <c r="P35" s="105">
        <f>100-(O35+Q35)</f>
        <v>75.478356164383555</v>
      </c>
      <c r="Q35" s="106">
        <f>J35*(E36/100)</f>
        <v>21.288767123287673</v>
      </c>
    </row>
    <row r="36" spans="1:17" ht="13.5" thickTop="1" x14ac:dyDescent="0.2">
      <c r="A36" s="28"/>
      <c r="B36" s="157" t="s">
        <v>68</v>
      </c>
      <c r="C36" s="165"/>
      <c r="D36" s="165"/>
      <c r="E36" s="39">
        <f>100-E35</f>
        <v>96.767123287671239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85"/>
      <c r="C38" s="16" t="s">
        <v>52</v>
      </c>
      <c r="D38" s="117" t="s">
        <v>181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B39" s="85"/>
      <c r="C39" s="85"/>
      <c r="D39" s="93" t="s">
        <v>147</v>
      </c>
      <c r="E39" s="88">
        <v>39.57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28"/>
    </row>
    <row r="41" spans="1:17" x14ac:dyDescent="0.2">
      <c r="A41" s="28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B36:D36"/>
    <mergeCell ref="D38:M38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F17:G17"/>
    <mergeCell ref="H17:I17"/>
    <mergeCell ref="J17:K17"/>
    <mergeCell ref="L17:M17"/>
    <mergeCell ref="J14:K14"/>
    <mergeCell ref="L14:M14"/>
    <mergeCell ref="F15:G15"/>
    <mergeCell ref="H15:I15"/>
    <mergeCell ref="J15:K15"/>
    <mergeCell ref="L15:M15"/>
    <mergeCell ref="O33:Q33"/>
    <mergeCell ref="B11:E11"/>
    <mergeCell ref="A1:N1"/>
    <mergeCell ref="C2:D2"/>
    <mergeCell ref="B8:E8"/>
    <mergeCell ref="B9:E9"/>
    <mergeCell ref="B10:E10"/>
    <mergeCell ref="B12:E12"/>
    <mergeCell ref="F12:I12"/>
    <mergeCell ref="J12:M12"/>
    <mergeCell ref="F13:G13"/>
    <mergeCell ref="H13:I13"/>
    <mergeCell ref="J13:K13"/>
    <mergeCell ref="L13:M13"/>
    <mergeCell ref="F14:G14"/>
    <mergeCell ref="H14:I14"/>
  </mergeCells>
  <pageMargins left="0.7" right="0.7" top="0.75" bottom="0.75" header="0.3" footer="0.3"/>
  <drawing r:id="rId1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zoomScale="98" zoomScaleNormal="98" workbookViewId="0">
      <selection activeCell="E10" sqref="E10"/>
    </sheetView>
  </sheetViews>
  <sheetFormatPr defaultRowHeight="12.75" x14ac:dyDescent="0.2"/>
  <cols>
    <col min="1" max="16384" width="9.140625" style="101"/>
  </cols>
  <sheetData>
    <row r="1" spans="1:18" ht="18.75" thickBot="1" x14ac:dyDescent="0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R1" s="111"/>
    </row>
    <row r="2" spans="1:18" ht="13.5" thickBot="1" x14ac:dyDescent="0.25">
      <c r="A2" s="28"/>
      <c r="B2" s="16" t="s">
        <v>14</v>
      </c>
      <c r="C2" s="116" t="s">
        <v>73</v>
      </c>
      <c r="D2" s="116"/>
      <c r="L2" s="16" t="s">
        <v>30</v>
      </c>
      <c r="M2" s="80" t="s">
        <v>207</v>
      </c>
      <c r="N2" s="28"/>
    </row>
    <row r="3" spans="1:18" ht="13.5" thickBot="1" x14ac:dyDescent="0.25">
      <c r="A3" s="28"/>
      <c r="L3" s="16" t="s">
        <v>31</v>
      </c>
      <c r="M3" s="22" t="s">
        <v>110</v>
      </c>
      <c r="N3" s="28"/>
    </row>
    <row r="4" spans="1:18" ht="13.5" thickBot="1" x14ac:dyDescent="0.25">
      <c r="A4" s="28"/>
      <c r="C4" s="16" t="s">
        <v>15</v>
      </c>
      <c r="D4" s="17" t="s">
        <v>89</v>
      </c>
      <c r="H4" s="19" t="s">
        <v>23</v>
      </c>
      <c r="L4" s="16" t="s">
        <v>32</v>
      </c>
      <c r="M4" s="30">
        <v>41613</v>
      </c>
      <c r="N4" s="28"/>
    </row>
    <row r="5" spans="1:18" ht="13.5" thickBot="1" x14ac:dyDescent="0.25">
      <c r="A5" s="28"/>
      <c r="C5" s="16" t="s">
        <v>16</v>
      </c>
      <c r="D5" s="80" t="s">
        <v>207</v>
      </c>
      <c r="H5" s="16" t="s">
        <v>24</v>
      </c>
      <c r="I5" s="17" t="s">
        <v>22</v>
      </c>
      <c r="N5" s="28"/>
    </row>
    <row r="6" spans="1:18" ht="13.5" thickBot="1" x14ac:dyDescent="0.25">
      <c r="A6" s="28"/>
      <c r="C6" s="16" t="s">
        <v>17</v>
      </c>
      <c r="D6" s="80" t="s">
        <v>210</v>
      </c>
      <c r="H6" s="16" t="s">
        <v>25</v>
      </c>
      <c r="I6" s="22">
        <v>98</v>
      </c>
      <c r="N6" s="28"/>
    </row>
    <row r="7" spans="1:18" ht="15" thickBot="1" x14ac:dyDescent="0.25">
      <c r="A7" s="28"/>
      <c r="E7" s="16"/>
      <c r="H7" s="20" t="s">
        <v>26</v>
      </c>
      <c r="I7" s="23">
        <v>72</v>
      </c>
      <c r="J7" s="101" t="s">
        <v>61</v>
      </c>
      <c r="K7" s="24" t="s">
        <v>57</v>
      </c>
      <c r="N7" s="28"/>
    </row>
    <row r="8" spans="1:18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24" t="s">
        <v>212</v>
      </c>
      <c r="H8" s="21" t="s">
        <v>27</v>
      </c>
      <c r="I8" s="22">
        <v>5.9119999999999999</v>
      </c>
      <c r="J8" s="101" t="s">
        <v>60</v>
      </c>
      <c r="K8" s="101" t="s">
        <v>55</v>
      </c>
      <c r="N8" s="28"/>
    </row>
    <row r="9" spans="1:18" ht="13.5" thickBot="1" x14ac:dyDescent="0.25">
      <c r="A9" s="28"/>
      <c r="B9" s="123" t="s">
        <v>20</v>
      </c>
      <c r="C9" s="123"/>
      <c r="D9" s="123"/>
      <c r="E9" s="123"/>
      <c r="F9" s="32">
        <f>E39-(F10)+(F11)</f>
        <v>26.45</v>
      </c>
      <c r="G9" s="101" t="s">
        <v>59</v>
      </c>
      <c r="H9" s="21" t="s">
        <v>28</v>
      </c>
      <c r="I9" s="22">
        <v>15.212</v>
      </c>
      <c r="J9" s="101" t="s">
        <v>60</v>
      </c>
      <c r="K9" s="24" t="s">
        <v>58</v>
      </c>
      <c r="N9" s="28"/>
    </row>
    <row r="10" spans="1:18" ht="13.5" thickBot="1" x14ac:dyDescent="0.25">
      <c r="A10" s="28"/>
      <c r="E10" s="16" t="s">
        <v>148</v>
      </c>
      <c r="F10" s="31">
        <v>6.25</v>
      </c>
      <c r="G10" s="101" t="s">
        <v>59</v>
      </c>
      <c r="H10" s="20" t="s">
        <v>29</v>
      </c>
      <c r="I10" s="22">
        <v>0.8</v>
      </c>
      <c r="J10" s="101" t="s">
        <v>39</v>
      </c>
      <c r="K10" s="101" t="s">
        <v>56</v>
      </c>
      <c r="N10" s="28"/>
    </row>
    <row r="11" spans="1:18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N11" s="28"/>
    </row>
    <row r="12" spans="1:18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8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8" x14ac:dyDescent="0.2">
      <c r="A14" s="28"/>
      <c r="B14" s="41" t="s">
        <v>38</v>
      </c>
      <c r="C14" s="103" t="s">
        <v>40</v>
      </c>
      <c r="D14" s="103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8" x14ac:dyDescent="0.2">
      <c r="A15" s="28"/>
      <c r="B15" s="43">
        <v>0.25</v>
      </c>
      <c r="C15" s="79">
        <v>1019.9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9.6843902569164868</v>
      </c>
      <c r="I15" s="139"/>
      <c r="J15" s="140">
        <f>F$8/(F$8-1)*1000/F$9*(C15-D15)/10</f>
        <v>95.47425775603233</v>
      </c>
      <c r="K15" s="141"/>
      <c r="L15" s="142">
        <f>(((30*F15)/(F$8-1))*(H15/B15))^0.5</f>
        <v>8.0772177630145159E-2</v>
      </c>
      <c r="M15" s="143"/>
      <c r="N15" s="28"/>
    </row>
    <row r="16" spans="1:18" x14ac:dyDescent="0.2">
      <c r="A16" s="28"/>
      <c r="B16" s="43">
        <v>0.5</v>
      </c>
      <c r="C16" s="79">
        <v>1019.3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9.8444628231465181</v>
      </c>
      <c r="I16" s="147"/>
      <c r="J16" s="140">
        <f t="shared" ref="J16:J25" si="2">F$8/(F$8-1)*1000/F$9*(C16-D16)/10</f>
        <v>91.871455576559271</v>
      </c>
      <c r="K16" s="148"/>
      <c r="L16" s="143">
        <f t="shared" ref="L16:L25" si="3">(((30*F16)/(F$8-1))*(H16/B16))^0.5</f>
        <v>5.7584641100079242E-2</v>
      </c>
      <c r="M16" s="149"/>
      <c r="N16" s="28"/>
    </row>
    <row r="17" spans="1:14" x14ac:dyDescent="0.2">
      <c r="A17" s="28"/>
      <c r="B17" s="43">
        <v>1</v>
      </c>
      <c r="C17" s="79">
        <v>1018.6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10.031214150414861</v>
      </c>
      <c r="I17" s="147"/>
      <c r="J17" s="140">
        <f t="shared" si="2"/>
        <v>87.668186367174613</v>
      </c>
      <c r="K17" s="148"/>
      <c r="L17" s="143">
        <f t="shared" si="3"/>
        <v>4.1102894465413542E-2</v>
      </c>
      <c r="M17" s="149"/>
      <c r="N17" s="28"/>
    </row>
    <row r="18" spans="1:14" x14ac:dyDescent="0.2">
      <c r="A18" s="28"/>
      <c r="B18" s="43">
        <v>2</v>
      </c>
      <c r="C18" s="79">
        <v>1017.9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10.217965477683235</v>
      </c>
      <c r="I18" s="139"/>
      <c r="J18" s="140">
        <f>F$8/(F$8-1)*1000/F$9*(C18-D18)/10</f>
        <v>83.464917157789259</v>
      </c>
      <c r="K18" s="141"/>
      <c r="L18" s="142">
        <f>(((30*F18)/(F$8-1))*(H18/B18))^0.5</f>
        <v>2.9333431622956971E-2</v>
      </c>
      <c r="M18" s="143"/>
      <c r="N18" s="28"/>
    </row>
    <row r="19" spans="1:14" x14ac:dyDescent="0.2">
      <c r="A19" s="28"/>
      <c r="B19" s="43">
        <v>4</v>
      </c>
      <c r="C19" s="79">
        <v>1016.9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10.484753088066608</v>
      </c>
      <c r="I19" s="139"/>
      <c r="J19" s="140">
        <f t="shared" si="2"/>
        <v>77.460246858667716</v>
      </c>
      <c r="K19" s="141"/>
      <c r="L19" s="142">
        <f t="shared" si="3"/>
        <v>2.1010905189012028E-2</v>
      </c>
      <c r="M19" s="143"/>
      <c r="N19" s="28"/>
    </row>
    <row r="20" spans="1:14" x14ac:dyDescent="0.2">
      <c r="A20" s="28"/>
      <c r="B20" s="43">
        <v>8</v>
      </c>
      <c r="C20" s="79">
        <v>1016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10.724861937411639</v>
      </c>
      <c r="I20" s="139"/>
      <c r="J20" s="150">
        <f t="shared" si="2"/>
        <v>72.056043589458469</v>
      </c>
      <c r="K20" s="145"/>
      <c r="L20" s="142">
        <f t="shared" si="3"/>
        <v>1.5026108364888234E-2</v>
      </c>
      <c r="M20" s="143"/>
      <c r="N20" s="28"/>
    </row>
    <row r="21" spans="1:14" x14ac:dyDescent="0.2">
      <c r="A21" s="28"/>
      <c r="B21" s="43">
        <v>16</v>
      </c>
      <c r="C21" s="79">
        <v>1015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10.991649547795012</v>
      </c>
      <c r="I21" s="139"/>
      <c r="J21" s="150">
        <f t="shared" si="2"/>
        <v>66.051373290336926</v>
      </c>
      <c r="K21" s="145"/>
      <c r="L21" s="142">
        <f t="shared" si="3"/>
        <v>1.0756403867685461E-2</v>
      </c>
      <c r="M21" s="143"/>
      <c r="N21" s="28"/>
    </row>
    <row r="22" spans="1:14" x14ac:dyDescent="0.2">
      <c r="A22" s="28"/>
      <c r="B22" s="43">
        <v>32</v>
      </c>
      <c r="C22" s="79">
        <v>1014.2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11.205079636101699</v>
      </c>
      <c r="I22" s="139"/>
      <c r="J22" s="150">
        <f t="shared" si="2"/>
        <v>61.247637051039973</v>
      </c>
      <c r="K22" s="145"/>
      <c r="L22" s="142">
        <f>(((30*F22)/(F$8-1))*(H22/B22))^0.5</f>
        <v>7.67941503173321E-3</v>
      </c>
      <c r="M22" s="143"/>
      <c r="N22" s="28"/>
    </row>
    <row r="23" spans="1:14" x14ac:dyDescent="0.2">
      <c r="A23" s="28"/>
      <c r="B23" s="43">
        <v>64</v>
      </c>
      <c r="C23" s="79">
        <v>1013.3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11.44518848544676</v>
      </c>
      <c r="I23" s="139"/>
      <c r="J23" s="150">
        <f t="shared" si="2"/>
        <v>55.843433781830036</v>
      </c>
      <c r="K23" s="145"/>
      <c r="L23" s="142">
        <f t="shared" si="3"/>
        <v>5.4880384141441927E-3</v>
      </c>
      <c r="M23" s="143"/>
      <c r="N23" s="28"/>
    </row>
    <row r="24" spans="1:14" x14ac:dyDescent="0.2">
      <c r="A24" s="28"/>
      <c r="B24" s="43">
        <v>128</v>
      </c>
      <c r="C24" s="79">
        <v>1012.1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11.765333617906791</v>
      </c>
      <c r="I24" s="139"/>
      <c r="J24" s="150">
        <f t="shared" si="2"/>
        <v>48.6378294228846</v>
      </c>
      <c r="K24" s="145"/>
      <c r="L24" s="142">
        <f t="shared" si="3"/>
        <v>3.9345293870770145E-3</v>
      </c>
      <c r="M24" s="143"/>
      <c r="N24" s="28"/>
    </row>
    <row r="25" spans="1:14" x14ac:dyDescent="0.2">
      <c r="A25" s="28"/>
      <c r="B25" s="43">
        <v>256</v>
      </c>
      <c r="C25" s="79">
        <v>1011.4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11.952084945175164</v>
      </c>
      <c r="I25" s="139"/>
      <c r="J25" s="150">
        <f t="shared" si="2"/>
        <v>44.434560213499253</v>
      </c>
      <c r="K25" s="145"/>
      <c r="L25" s="142">
        <f t="shared" si="3"/>
        <v>2.8041258942163557E-3</v>
      </c>
      <c r="M25" s="143"/>
      <c r="N25" s="28"/>
    </row>
    <row r="26" spans="1:14" x14ac:dyDescent="0.2">
      <c r="A26" s="28"/>
      <c r="B26" s="43">
        <v>695</v>
      </c>
      <c r="C26" s="79">
        <v>1010.8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12.112157511405195</v>
      </c>
      <c r="I26" s="139"/>
      <c r="J26" s="150">
        <f>F$8/(F$8-1)*1000/F$9*(C26-D26)/10</f>
        <v>40.831758034026194</v>
      </c>
      <c r="K26" s="145"/>
      <c r="L26" s="142">
        <f>(((30*F26)/(F$8-1))*(H26/B26))^0.5</f>
        <v>1.7132234397446515E-3</v>
      </c>
      <c r="M26" s="143"/>
      <c r="N26" s="28"/>
    </row>
    <row r="27" spans="1:14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4" x14ac:dyDescent="0.2">
      <c r="A28" s="28"/>
      <c r="B28" s="43"/>
      <c r="C28" s="79" t="s">
        <v>4</v>
      </c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102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7" ht="13.5" thickTop="1" x14ac:dyDescent="0.2">
      <c r="A34" s="28"/>
      <c r="B34" s="157" t="s">
        <v>65</v>
      </c>
      <c r="C34" s="157"/>
      <c r="D34" s="158"/>
      <c r="E34" s="38">
        <v>7.12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21.209413166517724</v>
      </c>
      <c r="F35" s="28"/>
      <c r="G35" s="28"/>
      <c r="H35" s="28"/>
      <c r="I35" s="28"/>
      <c r="J35" s="159">
        <v>42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78.79058683348228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21.209413166517724</v>
      </c>
      <c r="P36" s="105">
        <f>100-(O36+Q36)</f>
        <v>45.698540363419724</v>
      </c>
      <c r="Q36" s="106">
        <f>J35*(E36/100)</f>
        <v>33.092046470062556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C38" s="16" t="s">
        <v>52</v>
      </c>
      <c r="D38" s="117" t="s">
        <v>225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D39" s="93" t="s">
        <v>149</v>
      </c>
      <c r="E39" s="88">
        <v>30.7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N40" s="28"/>
    </row>
    <row r="41" spans="1:17" x14ac:dyDescent="0.2">
      <c r="A41" s="28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5">
    <mergeCell ref="B36:D36"/>
    <mergeCell ref="D38:M38"/>
    <mergeCell ref="B8:E8"/>
    <mergeCell ref="B9:E9"/>
    <mergeCell ref="B34:D34"/>
    <mergeCell ref="J34:K34"/>
    <mergeCell ref="L34:M34"/>
    <mergeCell ref="F29:G29"/>
    <mergeCell ref="H29:I29"/>
    <mergeCell ref="J29:K29"/>
    <mergeCell ref="L29:M29"/>
    <mergeCell ref="F30:G30"/>
    <mergeCell ref="H30:I30"/>
    <mergeCell ref="J30:K30"/>
    <mergeCell ref="L30:M30"/>
    <mergeCell ref="F27:G27"/>
    <mergeCell ref="O34:Q34"/>
    <mergeCell ref="B35:D35"/>
    <mergeCell ref="J35:K35"/>
    <mergeCell ref="L35:M35"/>
    <mergeCell ref="F31:G31"/>
    <mergeCell ref="H31:I31"/>
    <mergeCell ref="J31:K31"/>
    <mergeCell ref="L31:M31"/>
    <mergeCell ref="C33:D33"/>
    <mergeCell ref="G33:J33"/>
    <mergeCell ref="H27:I27"/>
    <mergeCell ref="J27:K27"/>
    <mergeCell ref="L27:M27"/>
    <mergeCell ref="F28:G28"/>
    <mergeCell ref="H28:I28"/>
    <mergeCell ref="J28:K28"/>
    <mergeCell ref="L28:M28"/>
    <mergeCell ref="F25:G25"/>
    <mergeCell ref="H25:I25"/>
    <mergeCell ref="J25:K25"/>
    <mergeCell ref="L25:M25"/>
    <mergeCell ref="F26:G26"/>
    <mergeCell ref="H26:I26"/>
    <mergeCell ref="J26:K26"/>
    <mergeCell ref="L26:M26"/>
    <mergeCell ref="F23:G23"/>
    <mergeCell ref="H23:I23"/>
    <mergeCell ref="J23:K23"/>
    <mergeCell ref="L23:M23"/>
    <mergeCell ref="F24:G24"/>
    <mergeCell ref="H24:I24"/>
    <mergeCell ref="J24:K24"/>
    <mergeCell ref="L24:M24"/>
    <mergeCell ref="F21:G21"/>
    <mergeCell ref="H21:I21"/>
    <mergeCell ref="J21:K21"/>
    <mergeCell ref="L21:M21"/>
    <mergeCell ref="F22:G22"/>
    <mergeCell ref="H22:I22"/>
    <mergeCell ref="J22:K22"/>
    <mergeCell ref="L22:M22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A1:N1"/>
    <mergeCell ref="C2:D2"/>
    <mergeCell ref="B11:E11"/>
    <mergeCell ref="B12:E12"/>
    <mergeCell ref="F12:I12"/>
    <mergeCell ref="J12:M12"/>
  </mergeCells>
  <pageMargins left="0.7" right="0.7" top="0.75" bottom="0.75" header="0.3" footer="0.3"/>
  <drawing r:id="rId1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7"/>
  <sheetViews>
    <sheetView zoomScaleNormal="100" workbookViewId="0">
      <selection activeCell="B10" sqref="B10:E10"/>
    </sheetView>
  </sheetViews>
  <sheetFormatPr defaultRowHeight="12.75" x14ac:dyDescent="0.2"/>
  <sheetData>
    <row r="1" spans="1:19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9" ht="13.5" thickBot="1" x14ac:dyDescent="0.25">
      <c r="A2" s="28"/>
      <c r="B2" s="16" t="s">
        <v>14</v>
      </c>
      <c r="C2" s="116" t="s">
        <v>73</v>
      </c>
      <c r="D2" s="116"/>
      <c r="E2" s="85"/>
      <c r="F2" s="85"/>
      <c r="G2" s="85"/>
      <c r="H2" s="85"/>
      <c r="I2" s="85"/>
      <c r="J2" s="85"/>
      <c r="K2" s="85"/>
      <c r="L2" s="16" t="s">
        <v>30</v>
      </c>
      <c r="M2" s="81" t="s">
        <v>254</v>
      </c>
      <c r="N2" s="28"/>
      <c r="S2" s="111"/>
    </row>
    <row r="3" spans="1:19" ht="13.5" thickBot="1" x14ac:dyDescent="0.25">
      <c r="A3" s="28"/>
      <c r="B3" s="85"/>
      <c r="C3" s="85"/>
      <c r="D3" s="85"/>
      <c r="E3" s="85"/>
      <c r="F3" s="85"/>
      <c r="G3" s="85"/>
      <c r="H3" s="85"/>
      <c r="I3" s="85"/>
      <c r="J3" s="85"/>
      <c r="K3" s="85"/>
      <c r="L3" s="16" t="s">
        <v>31</v>
      </c>
      <c r="M3" s="22" t="s">
        <v>110</v>
      </c>
      <c r="N3" s="28"/>
    </row>
    <row r="4" spans="1:19" ht="13.5" thickBot="1" x14ac:dyDescent="0.25">
      <c r="A4" s="28"/>
      <c r="B4" s="85"/>
      <c r="C4" s="16" t="s">
        <v>15</v>
      </c>
      <c r="D4" s="17" t="s">
        <v>89</v>
      </c>
      <c r="E4" s="85"/>
      <c r="F4" s="85"/>
      <c r="G4" s="85"/>
      <c r="H4" s="19" t="s">
        <v>23</v>
      </c>
      <c r="I4" s="85"/>
      <c r="J4" s="85"/>
      <c r="K4" s="85"/>
      <c r="L4" s="16" t="s">
        <v>32</v>
      </c>
      <c r="M4" s="30">
        <v>41613</v>
      </c>
      <c r="N4" s="28"/>
    </row>
    <row r="5" spans="1:19" ht="13.5" thickBot="1" x14ac:dyDescent="0.25">
      <c r="A5" s="28"/>
      <c r="B5" s="85"/>
      <c r="C5" s="16" t="s">
        <v>16</v>
      </c>
      <c r="D5" s="80" t="s">
        <v>254</v>
      </c>
      <c r="E5" s="85"/>
      <c r="F5" s="85"/>
      <c r="G5" s="85"/>
      <c r="H5" s="16" t="s">
        <v>24</v>
      </c>
      <c r="I5" s="17" t="s">
        <v>22</v>
      </c>
      <c r="J5" s="85"/>
      <c r="K5" s="85"/>
      <c r="L5" s="85"/>
      <c r="M5" s="85"/>
      <c r="N5" s="28"/>
    </row>
    <row r="6" spans="1:19" ht="13.5" thickBot="1" x14ac:dyDescent="0.25">
      <c r="A6" s="28"/>
      <c r="B6" s="85"/>
      <c r="C6" s="16" t="s">
        <v>17</v>
      </c>
      <c r="D6" s="80" t="s">
        <v>253</v>
      </c>
      <c r="E6" s="85"/>
      <c r="F6" s="85"/>
      <c r="G6" s="85"/>
      <c r="H6" s="16" t="s">
        <v>25</v>
      </c>
      <c r="I6" s="22">
        <v>98</v>
      </c>
      <c r="J6" s="85"/>
      <c r="K6" s="85"/>
      <c r="L6" s="85"/>
      <c r="M6" s="85"/>
      <c r="N6" s="28"/>
    </row>
    <row r="7" spans="1:19" ht="15" thickBot="1" x14ac:dyDescent="0.25">
      <c r="A7" s="28"/>
      <c r="B7" s="85"/>
      <c r="C7" s="85"/>
      <c r="D7" s="85"/>
      <c r="E7" s="16"/>
      <c r="F7" s="85"/>
      <c r="G7" s="85"/>
      <c r="H7" s="20" t="s">
        <v>26</v>
      </c>
      <c r="I7" s="23">
        <v>72</v>
      </c>
      <c r="J7" s="85" t="s">
        <v>61</v>
      </c>
      <c r="K7" s="24" t="s">
        <v>57</v>
      </c>
      <c r="L7" s="85"/>
      <c r="M7" s="85"/>
      <c r="N7" s="28"/>
    </row>
    <row r="8" spans="1:19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5"/>
      <c r="H8" s="21" t="s">
        <v>27</v>
      </c>
      <c r="I8" s="22">
        <v>5.9119999999999999</v>
      </c>
      <c r="J8" s="85" t="s">
        <v>60</v>
      </c>
      <c r="K8" s="85" t="s">
        <v>55</v>
      </c>
      <c r="L8" s="85"/>
      <c r="M8" s="85"/>
      <c r="N8" s="28"/>
    </row>
    <row r="9" spans="1:19" ht="13.5" thickBot="1" x14ac:dyDescent="0.25">
      <c r="A9" s="28"/>
      <c r="B9" s="123" t="s">
        <v>20</v>
      </c>
      <c r="C9" s="123"/>
      <c r="D9" s="123"/>
      <c r="E9" s="123"/>
      <c r="F9" s="32">
        <f>E39-(F10)+(F11)</f>
        <v>14.440000000000001</v>
      </c>
      <c r="G9" s="85" t="s">
        <v>59</v>
      </c>
      <c r="H9" s="21" t="s">
        <v>28</v>
      </c>
      <c r="I9" s="22">
        <v>15.212</v>
      </c>
      <c r="J9" s="85" t="s">
        <v>60</v>
      </c>
      <c r="K9" s="24" t="s">
        <v>58</v>
      </c>
      <c r="L9" s="85"/>
      <c r="M9" s="85"/>
      <c r="N9" s="28"/>
    </row>
    <row r="10" spans="1:19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85" t="s">
        <v>59</v>
      </c>
      <c r="H10" s="20" t="s">
        <v>29</v>
      </c>
      <c r="I10" s="22">
        <v>0.8</v>
      </c>
      <c r="J10" s="85" t="s">
        <v>39</v>
      </c>
      <c r="K10" s="85" t="s">
        <v>56</v>
      </c>
      <c r="L10" s="85"/>
      <c r="M10" s="85"/>
      <c r="N10" s="28"/>
    </row>
    <row r="11" spans="1:19" ht="13.5" thickBot="1" x14ac:dyDescent="0.25">
      <c r="A11" s="28"/>
      <c r="B11" s="117" t="s">
        <v>146</v>
      </c>
      <c r="C11" s="118"/>
      <c r="D11" s="118"/>
      <c r="E11" s="118"/>
      <c r="F11" s="89">
        <v>2</v>
      </c>
      <c r="G11" s="85" t="s">
        <v>59</v>
      </c>
      <c r="H11" s="85"/>
      <c r="I11" s="85"/>
      <c r="J11" s="85"/>
      <c r="K11" s="85"/>
      <c r="L11" s="85"/>
      <c r="M11" s="85"/>
      <c r="N11" s="28"/>
    </row>
    <row r="12" spans="1:19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9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9" x14ac:dyDescent="0.2">
      <c r="A14" s="28"/>
      <c r="B14" s="41" t="s">
        <v>38</v>
      </c>
      <c r="C14" s="87" t="s">
        <v>40</v>
      </c>
      <c r="D14" s="87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9" x14ac:dyDescent="0.2">
      <c r="A15" s="28"/>
      <c r="B15" s="43">
        <v>0.25</v>
      </c>
      <c r="C15" s="79">
        <v>1015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10.991649547795012</v>
      </c>
      <c r="I15" s="139"/>
      <c r="J15" s="140">
        <f>F$8/(F$8-1)*1000/F$9*(C15-D15)/10</f>
        <v>120.98745315300634</v>
      </c>
      <c r="K15" s="141"/>
      <c r="L15" s="142">
        <f>(((30*F15)/(F$8-1))*(H15/B15))^0.5</f>
        <v>8.6051230941483689E-2</v>
      </c>
      <c r="M15" s="143"/>
      <c r="N15" s="28"/>
    </row>
    <row r="16" spans="1:19" x14ac:dyDescent="0.2">
      <c r="A16" s="28"/>
      <c r="B16" s="43">
        <v>0.5</v>
      </c>
      <c r="C16" s="79">
        <v>1014.2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11.205079636101699</v>
      </c>
      <c r="I16" s="147"/>
      <c r="J16" s="140">
        <f t="shared" ref="J16:J25" si="2">F$8/(F$8-1)*1000/F$9*(C16-D16)/10</f>
        <v>112.18836565097001</v>
      </c>
      <c r="K16" s="148"/>
      <c r="L16" s="143">
        <f t="shared" ref="L16:L25" si="3">(((30*F16)/(F$8-1))*(H16/B16))^0.5</f>
        <v>6.143532025386568E-2</v>
      </c>
      <c r="M16" s="149"/>
      <c r="N16" s="28"/>
    </row>
    <row r="17" spans="1:14" x14ac:dyDescent="0.2">
      <c r="A17" s="28"/>
      <c r="B17" s="43">
        <v>1</v>
      </c>
      <c r="C17" s="79">
        <v>1013.5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11.391830963370074</v>
      </c>
      <c r="I17" s="147"/>
      <c r="J17" s="140">
        <f t="shared" si="2"/>
        <v>104.48916408668731</v>
      </c>
      <c r="K17" s="148"/>
      <c r="L17" s="143">
        <f t="shared" si="3"/>
        <v>4.380184671300949E-2</v>
      </c>
      <c r="M17" s="149"/>
      <c r="N17" s="28"/>
    </row>
    <row r="18" spans="1:14" x14ac:dyDescent="0.2">
      <c r="A18" s="28"/>
      <c r="B18" s="43">
        <v>2</v>
      </c>
      <c r="C18" s="79">
        <v>1012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11.792012378945135</v>
      </c>
      <c r="I18" s="139"/>
      <c r="J18" s="140">
        <f>F$8/(F$8-1)*1000/F$9*(C18-D18)/10</f>
        <v>87.99087502036825</v>
      </c>
      <c r="K18" s="141"/>
      <c r="L18" s="142">
        <f>(((30*F18)/(F$8-1))*(H18/B18))^0.5</f>
        <v>3.1511902229981452E-2</v>
      </c>
      <c r="M18" s="143"/>
      <c r="N18" s="28"/>
    </row>
    <row r="19" spans="1:14" x14ac:dyDescent="0.2">
      <c r="A19" s="28"/>
      <c r="B19" s="43">
        <v>4</v>
      </c>
      <c r="C19" s="79">
        <v>1011.2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12.005442467251822</v>
      </c>
      <c r="I19" s="139"/>
      <c r="J19" s="140">
        <f t="shared" si="2"/>
        <v>79.191787518331935</v>
      </c>
      <c r="K19" s="141"/>
      <c r="L19" s="142">
        <f t="shared" si="3"/>
        <v>2.2483025069011505E-2</v>
      </c>
      <c r="M19" s="143"/>
      <c r="N19" s="28"/>
    </row>
    <row r="20" spans="1:14" x14ac:dyDescent="0.2">
      <c r="A20" s="28"/>
      <c r="B20" s="43">
        <v>8</v>
      </c>
      <c r="C20" s="79">
        <v>1010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12.325587599711882</v>
      </c>
      <c r="I20" s="139"/>
      <c r="J20" s="150">
        <f t="shared" si="2"/>
        <v>65.993156265276184</v>
      </c>
      <c r="K20" s="145"/>
      <c r="L20" s="142">
        <f t="shared" si="3"/>
        <v>1.610847686810532E-2</v>
      </c>
      <c r="M20" s="143"/>
      <c r="N20" s="28"/>
    </row>
    <row r="21" spans="1:14" x14ac:dyDescent="0.2">
      <c r="A21" s="28"/>
      <c r="B21" s="43">
        <v>16</v>
      </c>
      <c r="C21" s="79">
        <v>1008.5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12.725769015286943</v>
      </c>
      <c r="I21" s="139"/>
      <c r="J21" s="150">
        <f t="shared" si="2"/>
        <v>49.494867198957145</v>
      </c>
      <c r="K21" s="145"/>
      <c r="L21" s="142">
        <f t="shared" si="3"/>
        <v>1.1573845528054067E-2</v>
      </c>
      <c r="M21" s="143"/>
      <c r="N21" s="28"/>
    </row>
    <row r="22" spans="1:14" x14ac:dyDescent="0.2">
      <c r="A22" s="28"/>
      <c r="B22" s="43">
        <v>32</v>
      </c>
      <c r="C22" s="79">
        <v>1008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12.859162820478629</v>
      </c>
      <c r="I22" s="139"/>
      <c r="J22" s="150">
        <f t="shared" si="2"/>
        <v>43.995437510184125</v>
      </c>
      <c r="K22" s="145"/>
      <c r="L22" s="142">
        <f>(((30*F22)/(F$8-1))*(H22/B22))^0.5</f>
        <v>8.2267256317837475E-3</v>
      </c>
      <c r="M22" s="143"/>
      <c r="N22" s="28"/>
    </row>
    <row r="23" spans="1:14" x14ac:dyDescent="0.2">
      <c r="A23" s="28"/>
      <c r="B23" s="43">
        <v>64</v>
      </c>
      <c r="C23" s="79">
        <v>1007.1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13.09927166982366</v>
      </c>
      <c r="I23" s="139"/>
      <c r="J23" s="150">
        <f t="shared" si="2"/>
        <v>34.096464070392948</v>
      </c>
      <c r="K23" s="145"/>
      <c r="L23" s="142">
        <f t="shared" si="3"/>
        <v>5.8712320113108365E-3</v>
      </c>
      <c r="M23" s="143"/>
      <c r="N23" s="28"/>
    </row>
    <row r="24" spans="1:14" x14ac:dyDescent="0.2">
      <c r="A24" s="28"/>
      <c r="B24" s="43">
        <v>128</v>
      </c>
      <c r="C24" s="79">
        <v>1006.4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13.286022997092033</v>
      </c>
      <c r="I24" s="139"/>
      <c r="J24" s="150">
        <f t="shared" si="2"/>
        <v>26.397262506110224</v>
      </c>
      <c r="K24" s="145"/>
      <c r="L24" s="142">
        <f t="shared" si="3"/>
        <v>4.1810770417175132E-3</v>
      </c>
      <c r="M24" s="143"/>
      <c r="N24" s="28"/>
    </row>
    <row r="25" spans="1:14" x14ac:dyDescent="0.2">
      <c r="A25" s="28"/>
      <c r="B25" s="43">
        <v>256</v>
      </c>
      <c r="C25" s="79">
        <v>1006.1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13.366059280207033</v>
      </c>
      <c r="I25" s="139"/>
      <c r="J25" s="150">
        <f t="shared" si="2"/>
        <v>23.097604692846918</v>
      </c>
      <c r="K25" s="145"/>
      <c r="L25" s="142">
        <f t="shared" si="3"/>
        <v>2.9653595818070807E-3</v>
      </c>
      <c r="M25" s="143"/>
      <c r="N25" s="28"/>
    </row>
    <row r="26" spans="1:14" x14ac:dyDescent="0.2">
      <c r="A26" s="28"/>
      <c r="B26" s="43">
        <v>740</v>
      </c>
      <c r="C26" s="79">
        <v>1006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13.392738041245376</v>
      </c>
      <c r="I26" s="139"/>
      <c r="J26" s="150">
        <f>F$8/(F$8-1)*1000/F$9*(C26-D26)/10</f>
        <v>21.997718755092063</v>
      </c>
      <c r="K26" s="145"/>
      <c r="L26" s="142">
        <f>(((30*F26)/(F$8-1))*(H26/B26))^0.5</f>
        <v>1.745880370982696E-3</v>
      </c>
      <c r="M26" s="143"/>
      <c r="N26" s="28"/>
    </row>
    <row r="27" spans="1:14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4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ht="13.5" thickBo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Top="1" x14ac:dyDescent="0.2">
      <c r="A33" s="28"/>
      <c r="B33" s="36" t="s">
        <v>62</v>
      </c>
      <c r="C33" s="162" t="s">
        <v>63</v>
      </c>
      <c r="D33" s="162"/>
      <c r="E33" s="86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54" t="s">
        <v>183</v>
      </c>
      <c r="P33" s="155"/>
      <c r="Q33" s="156"/>
    </row>
    <row r="34" spans="1:17" x14ac:dyDescent="0.2">
      <c r="A34" s="28"/>
      <c r="B34" s="157" t="s">
        <v>65</v>
      </c>
      <c r="C34" s="157"/>
      <c r="D34" s="158"/>
      <c r="E34" s="38">
        <v>9.65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07" t="s">
        <v>184</v>
      </c>
      <c r="P34" s="108" t="s">
        <v>185</v>
      </c>
      <c r="Q34" s="109" t="s">
        <v>186</v>
      </c>
    </row>
    <row r="35" spans="1:17" ht="13.5" thickBot="1" x14ac:dyDescent="0.25">
      <c r="A35" s="28"/>
      <c r="B35" s="157" t="s">
        <v>67</v>
      </c>
      <c r="C35" s="157"/>
      <c r="D35" s="158"/>
      <c r="E35" s="39">
        <f>100*(E34/(F9+E34))</f>
        <v>40.058115400581151</v>
      </c>
      <c r="F35" s="28"/>
      <c r="G35" s="28"/>
      <c r="H35" s="28"/>
      <c r="I35" s="28"/>
      <c r="J35" s="159">
        <v>22.3</v>
      </c>
      <c r="K35" s="160"/>
      <c r="L35" s="161">
        <v>2E-3</v>
      </c>
      <c r="M35" s="123"/>
      <c r="N35" s="28"/>
      <c r="O35" s="104">
        <f>E35</f>
        <v>40.058115400581151</v>
      </c>
      <c r="P35" s="105">
        <f>100-(O35+Q35)</f>
        <v>46.574844333748445</v>
      </c>
      <c r="Q35" s="106">
        <f>J35*(E36/100)</f>
        <v>13.367040265670404</v>
      </c>
    </row>
    <row r="36" spans="1:17" ht="13.5" thickTop="1" x14ac:dyDescent="0.2">
      <c r="A36" s="28"/>
      <c r="B36" s="157" t="s">
        <v>68</v>
      </c>
      <c r="C36" s="165"/>
      <c r="D36" s="165"/>
      <c r="E36" s="39">
        <f>100-E35</f>
        <v>59.941884599418849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</row>
    <row r="37" spans="1:17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B38" s="85"/>
      <c r="C38" s="16" t="s">
        <v>52</v>
      </c>
      <c r="D38" s="117" t="s">
        <v>182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B39" s="85"/>
      <c r="C39" s="85"/>
      <c r="D39" s="93" t="s">
        <v>147</v>
      </c>
      <c r="E39" s="93">
        <v>18.690000000000001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28"/>
    </row>
    <row r="41" spans="1:17" x14ac:dyDescent="0.2">
      <c r="A41" s="28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B36:D36"/>
    <mergeCell ref="D38:M38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F17:G17"/>
    <mergeCell ref="H17:I17"/>
    <mergeCell ref="J17:K17"/>
    <mergeCell ref="L17:M17"/>
    <mergeCell ref="J14:K14"/>
    <mergeCell ref="L14:M14"/>
    <mergeCell ref="F15:G15"/>
    <mergeCell ref="H15:I15"/>
    <mergeCell ref="J15:K15"/>
    <mergeCell ref="L15:M15"/>
    <mergeCell ref="O33:Q33"/>
    <mergeCell ref="B11:E11"/>
    <mergeCell ref="A1:N1"/>
    <mergeCell ref="C2:D2"/>
    <mergeCell ref="B8:E8"/>
    <mergeCell ref="B9:E9"/>
    <mergeCell ref="B10:E10"/>
    <mergeCell ref="B12:E12"/>
    <mergeCell ref="F12:I12"/>
    <mergeCell ref="J12:M12"/>
    <mergeCell ref="F13:G13"/>
    <mergeCell ref="H13:I13"/>
    <mergeCell ref="J13:K13"/>
    <mergeCell ref="L13:M13"/>
    <mergeCell ref="F14:G14"/>
    <mergeCell ref="H14:I14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zoomScale="98" zoomScaleNormal="98" workbookViewId="0">
      <selection activeCell="B10" sqref="B10:E10"/>
    </sheetView>
  </sheetViews>
  <sheetFormatPr defaultRowHeight="12.75" x14ac:dyDescent="0.2"/>
  <sheetData>
    <row r="1" spans="1:17" ht="18.75" thickBot="1" x14ac:dyDescent="0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99"/>
      <c r="P1" s="99"/>
      <c r="Q1" s="99"/>
    </row>
    <row r="2" spans="1:17" ht="13.5" thickBot="1" x14ac:dyDescent="0.25">
      <c r="A2" s="28"/>
      <c r="B2" s="16" t="s">
        <v>14</v>
      </c>
      <c r="C2" s="116" t="s">
        <v>73</v>
      </c>
      <c r="D2" s="116"/>
      <c r="E2" s="99"/>
      <c r="F2" s="99"/>
      <c r="G2" s="99"/>
      <c r="H2" s="99"/>
      <c r="I2" s="99"/>
      <c r="J2" s="99"/>
      <c r="K2" s="99"/>
      <c r="L2" s="16" t="s">
        <v>30</v>
      </c>
      <c r="M2" s="80" t="s">
        <v>187</v>
      </c>
      <c r="N2" s="28"/>
      <c r="O2" s="99"/>
      <c r="P2" s="99"/>
      <c r="Q2" s="111"/>
    </row>
    <row r="3" spans="1:17" ht="13.5" thickBot="1" x14ac:dyDescent="0.25">
      <c r="A3" s="28"/>
      <c r="B3" s="99"/>
      <c r="C3" s="99"/>
      <c r="D3" s="99"/>
      <c r="E3" s="99"/>
      <c r="F3" s="99"/>
      <c r="G3" s="99"/>
      <c r="H3" s="99"/>
      <c r="I3" s="99"/>
      <c r="J3" s="99"/>
      <c r="K3" s="99"/>
      <c r="L3" s="16" t="s">
        <v>31</v>
      </c>
      <c r="M3" s="22" t="s">
        <v>110</v>
      </c>
      <c r="N3" s="28"/>
      <c r="O3" s="99"/>
      <c r="P3" s="99"/>
      <c r="Q3" s="99"/>
    </row>
    <row r="4" spans="1:17" ht="13.5" thickBot="1" x14ac:dyDescent="0.25">
      <c r="A4" s="28"/>
      <c r="B4" s="99"/>
      <c r="C4" s="16" t="s">
        <v>15</v>
      </c>
      <c r="D4" s="17" t="s">
        <v>89</v>
      </c>
      <c r="E4" s="99"/>
      <c r="F4" s="99"/>
      <c r="G4" s="99"/>
      <c r="H4" s="19" t="s">
        <v>23</v>
      </c>
      <c r="I4" s="99"/>
      <c r="J4" s="99"/>
      <c r="K4" s="99"/>
      <c r="L4" s="16" t="s">
        <v>32</v>
      </c>
      <c r="M4" s="30">
        <v>41613</v>
      </c>
      <c r="N4" s="28"/>
      <c r="O4" s="99"/>
      <c r="P4" s="99"/>
      <c r="Q4" s="99"/>
    </row>
    <row r="5" spans="1:17" ht="13.5" thickBot="1" x14ac:dyDescent="0.25">
      <c r="A5" s="28"/>
      <c r="B5" s="99"/>
      <c r="C5" s="16" t="s">
        <v>16</v>
      </c>
      <c r="D5" s="80" t="s">
        <v>187</v>
      </c>
      <c r="E5" s="99"/>
      <c r="F5" s="99"/>
      <c r="G5" s="99"/>
      <c r="H5" s="16" t="s">
        <v>24</v>
      </c>
      <c r="I5" s="17" t="s">
        <v>22</v>
      </c>
      <c r="J5" s="99"/>
      <c r="K5" s="99"/>
      <c r="L5" s="99"/>
      <c r="M5" s="99"/>
      <c r="N5" s="28"/>
      <c r="O5" s="99"/>
      <c r="P5" s="99"/>
      <c r="Q5" s="99"/>
    </row>
    <row r="6" spans="1:17" ht="13.5" thickBot="1" x14ac:dyDescent="0.25">
      <c r="A6" s="28"/>
      <c r="B6" s="99"/>
      <c r="C6" s="16" t="s">
        <v>17</v>
      </c>
      <c r="D6" s="80" t="s">
        <v>227</v>
      </c>
      <c r="E6" s="99"/>
      <c r="F6" s="99"/>
      <c r="G6" s="99"/>
      <c r="H6" s="16" t="s">
        <v>25</v>
      </c>
      <c r="I6" s="22">
        <v>98</v>
      </c>
      <c r="J6" s="99"/>
      <c r="K6" s="99"/>
      <c r="L6" s="99"/>
      <c r="M6" s="99"/>
      <c r="N6" s="28"/>
      <c r="O6" s="99"/>
      <c r="P6" s="99"/>
      <c r="Q6" s="99"/>
    </row>
    <row r="7" spans="1:17" ht="15" thickBot="1" x14ac:dyDescent="0.25">
      <c r="A7" s="28"/>
      <c r="B7" s="99"/>
      <c r="C7" s="99"/>
      <c r="D7" s="99"/>
      <c r="E7" s="16"/>
      <c r="F7" s="99"/>
      <c r="G7" s="99"/>
      <c r="H7" s="20" t="s">
        <v>26</v>
      </c>
      <c r="I7" s="23">
        <v>72</v>
      </c>
      <c r="J7" s="99" t="s">
        <v>61</v>
      </c>
      <c r="K7" s="24" t="s">
        <v>57</v>
      </c>
      <c r="L7" s="99"/>
      <c r="M7" s="99"/>
      <c r="N7" s="28"/>
      <c r="O7" s="99"/>
      <c r="P7" s="99"/>
      <c r="Q7" s="99"/>
    </row>
    <row r="8" spans="1:17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24" t="s">
        <v>212</v>
      </c>
      <c r="H8" s="21" t="s">
        <v>27</v>
      </c>
      <c r="I8" s="22">
        <v>5.9119999999999999</v>
      </c>
      <c r="J8" s="99" t="s">
        <v>60</v>
      </c>
      <c r="K8" s="99" t="s">
        <v>55</v>
      </c>
      <c r="L8" s="99"/>
      <c r="M8" s="99"/>
      <c r="N8" s="28"/>
      <c r="O8" s="99"/>
      <c r="P8" s="99"/>
      <c r="Q8" s="99"/>
    </row>
    <row r="9" spans="1:17" ht="13.5" thickBot="1" x14ac:dyDescent="0.25">
      <c r="A9" s="28"/>
      <c r="B9" s="123" t="s">
        <v>20</v>
      </c>
      <c r="C9" s="123"/>
      <c r="D9" s="123"/>
      <c r="E9" s="123"/>
      <c r="F9" s="32">
        <f>E39-(F10)+(F11)</f>
        <v>30.65</v>
      </c>
      <c r="G9" s="101" t="s">
        <v>59</v>
      </c>
      <c r="H9" s="21" t="s">
        <v>28</v>
      </c>
      <c r="I9" s="22">
        <v>15.212</v>
      </c>
      <c r="J9" s="99" t="s">
        <v>60</v>
      </c>
      <c r="K9" s="24" t="s">
        <v>58</v>
      </c>
      <c r="L9" s="99"/>
      <c r="M9" s="99"/>
      <c r="N9" s="28"/>
      <c r="O9" s="99"/>
      <c r="P9" s="99"/>
      <c r="Q9" s="99"/>
    </row>
    <row r="10" spans="1:17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101" t="s">
        <v>59</v>
      </c>
      <c r="H10" s="20" t="s">
        <v>29</v>
      </c>
      <c r="I10" s="22">
        <v>0.8</v>
      </c>
      <c r="J10" s="99" t="s">
        <v>39</v>
      </c>
      <c r="K10" s="99" t="s">
        <v>56</v>
      </c>
      <c r="L10" s="99"/>
      <c r="M10" s="99"/>
      <c r="N10" s="28"/>
      <c r="O10" s="99"/>
      <c r="P10" s="99"/>
      <c r="Q10" s="99"/>
    </row>
    <row r="11" spans="1:17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H11" s="99"/>
      <c r="I11" s="99"/>
      <c r="J11" s="99"/>
      <c r="K11" s="99"/>
      <c r="L11" s="99"/>
      <c r="M11" s="99"/>
      <c r="N11" s="28"/>
      <c r="O11" s="99"/>
      <c r="P11" s="99"/>
      <c r="Q11" s="99"/>
    </row>
    <row r="12" spans="1:17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  <c r="O12" s="99"/>
      <c r="P12" s="99"/>
      <c r="Q12" s="99"/>
    </row>
    <row r="13" spans="1:17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  <c r="O13" s="99"/>
      <c r="P13" s="99"/>
      <c r="Q13" s="99"/>
    </row>
    <row r="14" spans="1:17" x14ac:dyDescent="0.2">
      <c r="A14" s="28"/>
      <c r="B14" s="41" t="s">
        <v>38</v>
      </c>
      <c r="C14" s="98" t="s">
        <v>40</v>
      </c>
      <c r="D14" s="98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  <c r="O14" s="99"/>
      <c r="P14" s="99"/>
      <c r="Q14" s="99"/>
    </row>
    <row r="15" spans="1:17" x14ac:dyDescent="0.2">
      <c r="A15" s="28"/>
      <c r="B15" s="43">
        <v>0.25</v>
      </c>
      <c r="C15" s="79">
        <v>1023.4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8.7506336205746482</v>
      </c>
      <c r="I15" s="139"/>
      <c r="J15" s="140">
        <f>F$8/(F$8-1)*1000/F$9*(C15-D15)/10</f>
        <v>100.52778044333546</v>
      </c>
      <c r="K15" s="141"/>
      <c r="L15" s="142">
        <f>(((30*F15)/(F$8-1))*(H15/B15))^0.5</f>
        <v>7.6779521466772166E-2</v>
      </c>
      <c r="M15" s="143"/>
      <c r="N15" s="28"/>
      <c r="O15" s="99"/>
      <c r="P15" s="99"/>
      <c r="Q15" s="99"/>
    </row>
    <row r="16" spans="1:17" x14ac:dyDescent="0.2">
      <c r="A16" s="28"/>
      <c r="B16" s="43">
        <v>0.5</v>
      </c>
      <c r="C16" s="79">
        <v>1023.1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8.8306699036896781</v>
      </c>
      <c r="I16" s="147"/>
      <c r="J16" s="140">
        <f t="shared" ref="J16:J25" si="2">F$8/(F$8-1)*1000/F$9*(C16-D16)/10</f>
        <v>98.973227137510918</v>
      </c>
      <c r="K16" s="148"/>
      <c r="L16" s="143">
        <f t="shared" ref="L16:L25" si="3">(((30*F16)/(F$8-1))*(H16/B16))^0.5</f>
        <v>5.4539038622502381E-2</v>
      </c>
      <c r="M16" s="149"/>
      <c r="N16" s="28"/>
      <c r="O16" s="99"/>
      <c r="P16" s="99"/>
      <c r="Q16" s="99"/>
    </row>
    <row r="17" spans="1:17" x14ac:dyDescent="0.2">
      <c r="A17" s="28"/>
      <c r="B17" s="43">
        <v>1</v>
      </c>
      <c r="C17" s="79">
        <v>1022.7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8.9373849478430216</v>
      </c>
      <c r="I17" s="147"/>
      <c r="J17" s="140">
        <f t="shared" si="2"/>
        <v>96.900489396411345</v>
      </c>
      <c r="K17" s="148"/>
      <c r="L17" s="143">
        <f t="shared" si="3"/>
        <v>3.8797244970346707E-2</v>
      </c>
      <c r="M17" s="149"/>
      <c r="N17" s="28"/>
      <c r="O17" s="99"/>
      <c r="P17" s="99"/>
      <c r="Q17" s="99"/>
    </row>
    <row r="18" spans="1:17" x14ac:dyDescent="0.2">
      <c r="A18" s="28"/>
      <c r="B18" s="43">
        <v>2</v>
      </c>
      <c r="C18" s="79">
        <v>1022.2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9.070778753034709</v>
      </c>
      <c r="I18" s="139"/>
      <c r="J18" s="140">
        <f>F$8/(F$8-1)*1000/F$9*(C18-D18)/10</f>
        <v>94.309567220036712</v>
      </c>
      <c r="K18" s="141"/>
      <c r="L18" s="142">
        <f>(((30*F18)/(F$8-1))*(H18/B18))^0.5</f>
        <v>2.7637766554424275E-2</v>
      </c>
      <c r="M18" s="143"/>
      <c r="N18" s="28"/>
      <c r="O18" s="99"/>
      <c r="P18" s="99"/>
      <c r="Q18" s="99"/>
    </row>
    <row r="19" spans="1:17" x14ac:dyDescent="0.2">
      <c r="A19" s="28"/>
      <c r="B19" s="43">
        <v>4</v>
      </c>
      <c r="C19" s="79">
        <v>1021.9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9.1508150361497389</v>
      </c>
      <c r="I19" s="139"/>
      <c r="J19" s="140">
        <f t="shared" si="2"/>
        <v>92.755013914211574</v>
      </c>
      <c r="K19" s="141"/>
      <c r="L19" s="142">
        <f t="shared" si="3"/>
        <v>1.9628881259514494E-2</v>
      </c>
      <c r="M19" s="143"/>
      <c r="N19" s="28"/>
      <c r="O19" s="99"/>
      <c r="P19" s="99"/>
      <c r="Q19" s="99"/>
    </row>
    <row r="20" spans="1:17" x14ac:dyDescent="0.2">
      <c r="A20" s="28"/>
      <c r="B20" s="43">
        <v>8</v>
      </c>
      <c r="C20" s="79">
        <v>1021.1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9.364245124456426</v>
      </c>
      <c r="I20" s="139"/>
      <c r="J20" s="150">
        <f t="shared" si="2"/>
        <v>88.609538432012414</v>
      </c>
      <c r="K20" s="145"/>
      <c r="L20" s="142">
        <f t="shared" si="3"/>
        <v>1.4040644655391791E-2</v>
      </c>
      <c r="M20" s="143"/>
      <c r="N20" s="28"/>
      <c r="O20" s="99"/>
      <c r="P20" s="99"/>
      <c r="Q20" s="99"/>
    </row>
    <row r="21" spans="1:17" x14ac:dyDescent="0.2">
      <c r="A21" s="28"/>
      <c r="B21" s="43">
        <v>16</v>
      </c>
      <c r="C21" s="79">
        <v>1020.4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9.5509964517247994</v>
      </c>
      <c r="I21" s="139"/>
      <c r="J21" s="150">
        <f t="shared" si="2"/>
        <v>84.982247385087689</v>
      </c>
      <c r="K21" s="145"/>
      <c r="L21" s="142">
        <f t="shared" si="3"/>
        <v>1.0026745816921102E-2</v>
      </c>
      <c r="M21" s="143"/>
      <c r="N21" s="28"/>
      <c r="O21" s="99"/>
      <c r="P21" s="99"/>
      <c r="Q21" s="99"/>
    </row>
    <row r="22" spans="1:17" x14ac:dyDescent="0.2">
      <c r="A22" s="28"/>
      <c r="B22" s="43">
        <v>32</v>
      </c>
      <c r="C22" s="79">
        <v>1019.4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9.8177840621081742</v>
      </c>
      <c r="I22" s="139"/>
      <c r="J22" s="150">
        <f t="shared" si="2"/>
        <v>79.800403032338437</v>
      </c>
      <c r="K22" s="145"/>
      <c r="L22" s="142">
        <f>(((30*F22)/(F$8-1))*(H22/B22))^0.5</f>
        <v>7.1883200243597076E-3</v>
      </c>
      <c r="M22" s="143"/>
      <c r="N22" s="28"/>
      <c r="O22" s="99"/>
      <c r="P22" s="99"/>
      <c r="Q22" s="99"/>
    </row>
    <row r="23" spans="1:17" x14ac:dyDescent="0.2">
      <c r="A23" s="28"/>
      <c r="B23" s="43">
        <v>64</v>
      </c>
      <c r="C23" s="79">
        <v>1018.2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10.137929194568205</v>
      </c>
      <c r="I23" s="139"/>
      <c r="J23" s="150">
        <f t="shared" si="2"/>
        <v>73.58218980903969</v>
      </c>
      <c r="K23" s="145"/>
      <c r="L23" s="142">
        <f t="shared" si="3"/>
        <v>5.1651185607620199E-3</v>
      </c>
      <c r="M23" s="143"/>
      <c r="N23" s="28"/>
      <c r="O23" s="99"/>
      <c r="P23" s="99"/>
      <c r="Q23" s="99"/>
    </row>
    <row r="24" spans="1:17" x14ac:dyDescent="0.2">
      <c r="A24" s="28"/>
      <c r="B24" s="43">
        <v>128</v>
      </c>
      <c r="C24" s="79">
        <v>1017.1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10.431395565989922</v>
      </c>
      <c r="I24" s="139"/>
      <c r="J24" s="150">
        <f t="shared" si="2"/>
        <v>67.882161021015378</v>
      </c>
      <c r="K24" s="145"/>
      <c r="L24" s="142">
        <f t="shared" si="3"/>
        <v>3.7047753413971961E-3</v>
      </c>
      <c r="M24" s="143"/>
      <c r="N24" s="28"/>
      <c r="O24" s="99"/>
      <c r="P24" s="99"/>
      <c r="Q24" s="99"/>
    </row>
    <row r="25" spans="1:17" ht="12" customHeight="1" x14ac:dyDescent="0.2">
      <c r="A25" s="28"/>
      <c r="B25" s="43">
        <v>256</v>
      </c>
      <c r="C25" s="79">
        <v>1015.1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10.96497078675667</v>
      </c>
      <c r="I25" s="139"/>
      <c r="J25" s="150">
        <f t="shared" si="2"/>
        <v>57.518472315516874</v>
      </c>
      <c r="K25" s="145"/>
      <c r="L25" s="142">
        <f t="shared" si="3"/>
        <v>2.6858355122050827E-3</v>
      </c>
      <c r="M25" s="143"/>
      <c r="N25" s="28"/>
      <c r="O25" s="99"/>
      <c r="P25" s="99"/>
      <c r="Q25" s="99"/>
    </row>
    <row r="26" spans="1:17" x14ac:dyDescent="0.2">
      <c r="A26" s="28"/>
      <c r="B26" s="43">
        <v>631</v>
      </c>
      <c r="C26" s="79">
        <v>1014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11.258437158178387</v>
      </c>
      <c r="I26" s="139"/>
      <c r="J26" s="150">
        <f>F$8/(F$8-1)*1000/F$9*(C26-D26)/10</f>
        <v>51.818443527492569</v>
      </c>
      <c r="K26" s="145"/>
      <c r="L26" s="142">
        <f>(((30*F26)/(F$8-1))*(H26/B26))^0.5</f>
        <v>1.7334847658630249E-3</v>
      </c>
      <c r="M26" s="143"/>
      <c r="N26" s="28"/>
      <c r="O26" s="99"/>
      <c r="P26" s="99"/>
      <c r="Q26" s="99"/>
    </row>
    <row r="27" spans="1:17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  <c r="O27" s="99"/>
      <c r="P27" s="99"/>
      <c r="Q27" s="99"/>
    </row>
    <row r="28" spans="1:17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  <c r="O28" s="99"/>
      <c r="P28" s="99"/>
      <c r="Q28" s="99"/>
    </row>
    <row r="29" spans="1:17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  <c r="O29" s="99"/>
      <c r="P29" s="99"/>
      <c r="Q29" s="99"/>
    </row>
    <row r="30" spans="1:17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  <c r="O30" s="99"/>
      <c r="P30" s="99"/>
      <c r="Q30" s="99"/>
    </row>
    <row r="31" spans="1:17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  <c r="O31" s="99"/>
      <c r="P31" s="99"/>
      <c r="Q31" s="99"/>
    </row>
    <row r="32" spans="1:17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99"/>
      <c r="P32" s="99"/>
      <c r="Q32" s="99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100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99"/>
      <c r="P33" s="99"/>
      <c r="Q33" s="99"/>
    </row>
    <row r="34" spans="1:17" ht="13.5" thickTop="1" x14ac:dyDescent="0.2">
      <c r="A34" s="28"/>
      <c r="B34" s="157" t="s">
        <v>65</v>
      </c>
      <c r="C34" s="157"/>
      <c r="D34" s="158"/>
      <c r="E34" s="38">
        <v>1.01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3.1901452937460517</v>
      </c>
      <c r="F35" s="28"/>
      <c r="G35" s="28"/>
      <c r="H35" s="28"/>
      <c r="I35" s="28"/>
      <c r="J35" s="159">
        <v>53.5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96.809854706253944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3.1901452937460517</v>
      </c>
      <c r="P36" s="105">
        <f>100-(O36+Q36)</f>
        <v>45.016582438408093</v>
      </c>
      <c r="Q36" s="106">
        <f>J35*(E36/100)</f>
        <v>51.793272267845857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99" t="s">
        <v>4</v>
      </c>
      <c r="P37" s="99"/>
      <c r="Q37" s="99"/>
    </row>
    <row r="38" spans="1:17" x14ac:dyDescent="0.2">
      <c r="A38" s="28"/>
      <c r="B38" s="99"/>
      <c r="C38" s="16" t="s">
        <v>52</v>
      </c>
      <c r="D38" s="117" t="s">
        <v>213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  <c r="O38" s="99"/>
      <c r="P38" s="99"/>
      <c r="Q38" s="99"/>
    </row>
    <row r="39" spans="1:17" x14ac:dyDescent="0.2">
      <c r="A39" s="28"/>
      <c r="B39" s="99"/>
      <c r="C39" s="99"/>
      <c r="D39" s="93" t="s">
        <v>149</v>
      </c>
      <c r="E39" s="88">
        <v>34.9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  <c r="O39" s="99"/>
      <c r="P39" s="99"/>
      <c r="Q39" s="99"/>
    </row>
    <row r="40" spans="1:17" x14ac:dyDescent="0.2">
      <c r="A40" s="2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28"/>
      <c r="O40" s="99"/>
      <c r="P40" s="99"/>
      <c r="Q40" s="99"/>
    </row>
    <row r="41" spans="1:17" x14ac:dyDescent="0.2">
      <c r="A41" s="2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28"/>
      <c r="O41" s="99"/>
      <c r="P41" s="99"/>
      <c r="Q41" s="99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99"/>
      <c r="P42" s="99"/>
      <c r="Q42" s="99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99"/>
      <c r="P43" s="99"/>
      <c r="Q43" s="99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99"/>
      <c r="P44" s="99"/>
      <c r="Q44" s="99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99"/>
      <c r="P45" s="99"/>
      <c r="Q45" s="99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99"/>
      <c r="P46" s="99"/>
      <c r="Q46" s="99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99"/>
      <c r="P47" s="99"/>
      <c r="Q47" s="99"/>
    </row>
  </sheetData>
  <mergeCells count="96">
    <mergeCell ref="A1:N1"/>
    <mergeCell ref="C2:D2"/>
    <mergeCell ref="B11:E11"/>
    <mergeCell ref="B12:E12"/>
    <mergeCell ref="F12:I12"/>
    <mergeCell ref="J12:M12"/>
    <mergeCell ref="B8:E8"/>
    <mergeCell ref="B9:E9"/>
    <mergeCell ref="B10:E10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  <mergeCell ref="L16:M16"/>
    <mergeCell ref="F17:G17"/>
    <mergeCell ref="H17:I17"/>
    <mergeCell ref="J17:K17"/>
    <mergeCell ref="L17:M17"/>
    <mergeCell ref="F18:G18"/>
    <mergeCell ref="H18:I18"/>
    <mergeCell ref="J18:K18"/>
    <mergeCell ref="L18:M18"/>
    <mergeCell ref="F19:G19"/>
    <mergeCell ref="H19:I19"/>
    <mergeCell ref="J19:K19"/>
    <mergeCell ref="L19:M19"/>
    <mergeCell ref="F20:G20"/>
    <mergeCell ref="H20:I20"/>
    <mergeCell ref="J20:K20"/>
    <mergeCell ref="L20:M20"/>
    <mergeCell ref="F21:G21"/>
    <mergeCell ref="H21:I21"/>
    <mergeCell ref="J21:K21"/>
    <mergeCell ref="L21:M21"/>
    <mergeCell ref="F22:G22"/>
    <mergeCell ref="H22:I22"/>
    <mergeCell ref="J22:K22"/>
    <mergeCell ref="L22:M22"/>
    <mergeCell ref="F23:G23"/>
    <mergeCell ref="H23:I23"/>
    <mergeCell ref="J23:K23"/>
    <mergeCell ref="L23:M23"/>
    <mergeCell ref="F24:G24"/>
    <mergeCell ref="H24:I24"/>
    <mergeCell ref="J24:K24"/>
    <mergeCell ref="L24:M24"/>
    <mergeCell ref="F25:G25"/>
    <mergeCell ref="H25:I25"/>
    <mergeCell ref="J25:K25"/>
    <mergeCell ref="L25:M25"/>
    <mergeCell ref="F26:G26"/>
    <mergeCell ref="H26:I26"/>
    <mergeCell ref="J26:K26"/>
    <mergeCell ref="L26:M26"/>
    <mergeCell ref="F27:G27"/>
    <mergeCell ref="H27:I27"/>
    <mergeCell ref="J27:K27"/>
    <mergeCell ref="L27:M27"/>
    <mergeCell ref="F28:G28"/>
    <mergeCell ref="H28:I28"/>
    <mergeCell ref="J28:K28"/>
    <mergeCell ref="L28:M28"/>
    <mergeCell ref="F29:G29"/>
    <mergeCell ref="H29:I29"/>
    <mergeCell ref="J29:K29"/>
    <mergeCell ref="L29:M29"/>
    <mergeCell ref="F30:G30"/>
    <mergeCell ref="H30:I30"/>
    <mergeCell ref="J30:K30"/>
    <mergeCell ref="L30:M30"/>
    <mergeCell ref="O34:Q34"/>
    <mergeCell ref="B35:D35"/>
    <mergeCell ref="J35:K35"/>
    <mergeCell ref="L35:M35"/>
    <mergeCell ref="F31:G31"/>
    <mergeCell ref="H31:I31"/>
    <mergeCell ref="J31:K31"/>
    <mergeCell ref="L31:M31"/>
    <mergeCell ref="C33:D33"/>
    <mergeCell ref="G33:J33"/>
    <mergeCell ref="B36:D36"/>
    <mergeCell ref="D38:M38"/>
    <mergeCell ref="B34:D34"/>
    <mergeCell ref="J34:K34"/>
    <mergeCell ref="L34:M34"/>
  </mergeCells>
  <pageMargins left="0.7" right="0.7" top="0.75" bottom="0.75" header="0.3" footer="0.3"/>
  <drawing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zoomScaleNormal="100" workbookViewId="0">
      <selection activeCell="E10" sqref="E10"/>
    </sheetView>
  </sheetViews>
  <sheetFormatPr defaultRowHeight="12.75" x14ac:dyDescent="0.2"/>
  <cols>
    <col min="1" max="16384" width="9.140625" style="101"/>
  </cols>
  <sheetData>
    <row r="1" spans="1:17" ht="18.75" thickBot="1" x14ac:dyDescent="0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Q1" s="111"/>
    </row>
    <row r="2" spans="1:17" ht="13.5" thickBot="1" x14ac:dyDescent="0.25">
      <c r="A2" s="28"/>
      <c r="B2" s="16" t="s">
        <v>14</v>
      </c>
      <c r="C2" s="116" t="s">
        <v>73</v>
      </c>
      <c r="D2" s="116"/>
      <c r="L2" s="16" t="s">
        <v>30</v>
      </c>
      <c r="M2" s="80" t="s">
        <v>208</v>
      </c>
      <c r="N2" s="28"/>
    </row>
    <row r="3" spans="1:17" ht="13.5" thickBot="1" x14ac:dyDescent="0.25">
      <c r="A3" s="28"/>
      <c r="L3" s="16" t="s">
        <v>31</v>
      </c>
      <c r="M3" s="22" t="s">
        <v>110</v>
      </c>
      <c r="N3" s="28"/>
    </row>
    <row r="4" spans="1:17" ht="13.5" thickBot="1" x14ac:dyDescent="0.25">
      <c r="A4" s="28"/>
      <c r="C4" s="16" t="s">
        <v>15</v>
      </c>
      <c r="D4" s="17" t="s">
        <v>89</v>
      </c>
      <c r="H4" s="19" t="s">
        <v>23</v>
      </c>
      <c r="L4" s="16" t="s">
        <v>32</v>
      </c>
      <c r="M4" s="30">
        <v>41613</v>
      </c>
      <c r="N4" s="28"/>
    </row>
    <row r="5" spans="1:17" ht="13.5" thickBot="1" x14ac:dyDescent="0.25">
      <c r="A5" s="28"/>
      <c r="C5" s="16" t="s">
        <v>16</v>
      </c>
      <c r="D5" s="80" t="s">
        <v>208</v>
      </c>
      <c r="H5" s="16" t="s">
        <v>24</v>
      </c>
      <c r="I5" s="17" t="s">
        <v>22</v>
      </c>
      <c r="N5" s="28"/>
    </row>
    <row r="6" spans="1:17" ht="13.5" thickBot="1" x14ac:dyDescent="0.25">
      <c r="A6" s="28"/>
      <c r="C6" s="16" t="s">
        <v>17</v>
      </c>
      <c r="D6" s="80" t="s">
        <v>209</v>
      </c>
      <c r="H6" s="16" t="s">
        <v>25</v>
      </c>
      <c r="I6" s="22">
        <v>98</v>
      </c>
      <c r="N6" s="28"/>
    </row>
    <row r="7" spans="1:17" ht="15" thickBot="1" x14ac:dyDescent="0.25">
      <c r="A7" s="28"/>
      <c r="E7" s="16"/>
      <c r="H7" s="20" t="s">
        <v>26</v>
      </c>
      <c r="I7" s="23">
        <v>72</v>
      </c>
      <c r="J7" s="101" t="s">
        <v>61</v>
      </c>
      <c r="K7" s="24" t="s">
        <v>57</v>
      </c>
      <c r="N7" s="28"/>
    </row>
    <row r="8" spans="1:17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24" t="s">
        <v>212</v>
      </c>
      <c r="H8" s="21" t="s">
        <v>27</v>
      </c>
      <c r="I8" s="22">
        <v>5.9119999999999999</v>
      </c>
      <c r="J8" s="101" t="s">
        <v>60</v>
      </c>
      <c r="K8" s="101" t="s">
        <v>55</v>
      </c>
      <c r="N8" s="28"/>
    </row>
    <row r="9" spans="1:17" ht="13.5" thickBot="1" x14ac:dyDescent="0.25">
      <c r="A9" s="28"/>
      <c r="B9" s="123" t="s">
        <v>20</v>
      </c>
      <c r="C9" s="123"/>
      <c r="D9" s="123"/>
      <c r="E9" s="123"/>
      <c r="F9" s="32">
        <f>E39-(F10)+(F11)</f>
        <v>31.96</v>
      </c>
      <c r="G9" s="101" t="s">
        <v>59</v>
      </c>
      <c r="H9" s="21" t="s">
        <v>28</v>
      </c>
      <c r="I9" s="22">
        <v>15.212</v>
      </c>
      <c r="J9" s="101" t="s">
        <v>60</v>
      </c>
      <c r="K9" s="24" t="s">
        <v>58</v>
      </c>
      <c r="N9" s="28"/>
    </row>
    <row r="10" spans="1:17" ht="13.5" thickBot="1" x14ac:dyDescent="0.25">
      <c r="A10" s="28"/>
      <c r="E10" s="16" t="s">
        <v>148</v>
      </c>
      <c r="F10" s="31">
        <v>6.25</v>
      </c>
      <c r="G10" s="101" t="s">
        <v>59</v>
      </c>
      <c r="H10" s="20" t="s">
        <v>29</v>
      </c>
      <c r="I10" s="22">
        <v>0.8</v>
      </c>
      <c r="J10" s="101" t="s">
        <v>39</v>
      </c>
      <c r="K10" s="101" t="s">
        <v>56</v>
      </c>
      <c r="N10" s="28"/>
    </row>
    <row r="11" spans="1:17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N11" s="28"/>
    </row>
    <row r="12" spans="1:17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7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7" x14ac:dyDescent="0.2">
      <c r="A14" s="28"/>
      <c r="B14" s="41" t="s">
        <v>38</v>
      </c>
      <c r="C14" s="103" t="s">
        <v>40</v>
      </c>
      <c r="D14" s="103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7" x14ac:dyDescent="0.2">
      <c r="A15" s="28"/>
      <c r="B15" s="43">
        <v>0.25</v>
      </c>
      <c r="C15" s="79">
        <v>1024.0999999999999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8.5638822933063352</v>
      </c>
      <c r="I15" s="139"/>
      <c r="J15" s="140">
        <f>F$8/(F$8-1)*1000/F$9*(C15-D15)/10</f>
        <v>99.885886770227032</v>
      </c>
      <c r="K15" s="141"/>
      <c r="L15" s="142">
        <f>(((30*F15)/(F$8-1))*(H15/B15))^0.5</f>
        <v>7.5955809285246423E-2</v>
      </c>
      <c r="M15" s="143"/>
      <c r="N15" s="28"/>
    </row>
    <row r="16" spans="1:17" x14ac:dyDescent="0.2">
      <c r="A16" s="28"/>
      <c r="B16" s="43">
        <v>0.5</v>
      </c>
      <c r="C16" s="79">
        <v>1024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8.5905610543446489</v>
      </c>
      <c r="I16" s="147"/>
      <c r="J16" s="140">
        <f t="shared" ref="J16:J25" si="2">F$8/(F$8-1)*1000/F$9*(C16-D16)/10</f>
        <v>99.388942059927842</v>
      </c>
      <c r="K16" s="148"/>
      <c r="L16" s="143">
        <f t="shared" ref="L16:L25" si="3">(((30*F16)/(F$8-1))*(H16/B16))^0.5</f>
        <v>5.3792461435281068E-2</v>
      </c>
      <c r="M16" s="149"/>
      <c r="N16" s="28"/>
    </row>
    <row r="17" spans="1:14" x14ac:dyDescent="0.2">
      <c r="A17" s="28"/>
      <c r="B17" s="43">
        <v>1</v>
      </c>
      <c r="C17" s="79">
        <v>1023.8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8.6439185764213349</v>
      </c>
      <c r="I17" s="147"/>
      <c r="J17" s="140">
        <f t="shared" si="2"/>
        <v>98.395052639328327</v>
      </c>
      <c r="K17" s="148"/>
      <c r="L17" s="143">
        <f t="shared" si="3"/>
        <v>3.8154958770924487E-2</v>
      </c>
      <c r="M17" s="149"/>
      <c r="N17" s="28"/>
    </row>
    <row r="18" spans="1:14" x14ac:dyDescent="0.2">
      <c r="A18" s="28"/>
      <c r="B18" s="43">
        <v>2</v>
      </c>
      <c r="C18" s="79">
        <v>1023.6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8.6972760984979622</v>
      </c>
      <c r="I18" s="139"/>
      <c r="J18" s="140">
        <f>F$8/(F$8-1)*1000/F$9*(C18-D18)/10</f>
        <v>97.401163218729408</v>
      </c>
      <c r="K18" s="141"/>
      <c r="L18" s="142">
        <f>(((30*F18)/(F$8-1))*(H18/B18))^0.5</f>
        <v>2.7062772437324162E-2</v>
      </c>
      <c r="M18" s="143"/>
      <c r="N18" s="28"/>
    </row>
    <row r="19" spans="1:14" x14ac:dyDescent="0.2">
      <c r="A19" s="28"/>
      <c r="B19" s="43">
        <v>4</v>
      </c>
      <c r="C19" s="79">
        <v>1023.5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8.7239548595363345</v>
      </c>
      <c r="I19" s="139"/>
      <c r="J19" s="140">
        <f t="shared" si="2"/>
        <v>96.904218508429636</v>
      </c>
      <c r="K19" s="141"/>
      <c r="L19" s="142">
        <f t="shared" si="3"/>
        <v>1.9165597542065531E-2</v>
      </c>
      <c r="M19" s="143"/>
      <c r="N19" s="28"/>
    </row>
    <row r="20" spans="1:14" x14ac:dyDescent="0.2">
      <c r="A20" s="28"/>
      <c r="B20" s="43">
        <v>8</v>
      </c>
      <c r="C20" s="79">
        <v>1022.5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8.9907424699197094</v>
      </c>
      <c r="I20" s="139"/>
      <c r="J20" s="150">
        <f t="shared" si="2"/>
        <v>91.934771405433253</v>
      </c>
      <c r="K20" s="145"/>
      <c r="L20" s="142">
        <f t="shared" si="3"/>
        <v>1.3757782536018205E-2</v>
      </c>
      <c r="M20" s="143"/>
      <c r="N20" s="28"/>
    </row>
    <row r="21" spans="1:14" x14ac:dyDescent="0.2">
      <c r="A21" s="28"/>
      <c r="B21" s="43">
        <v>16</v>
      </c>
      <c r="C21" s="79">
        <v>1021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9.3909238854947699</v>
      </c>
      <c r="I21" s="139"/>
      <c r="J21" s="150">
        <f t="shared" si="2"/>
        <v>84.480600750938663</v>
      </c>
      <c r="K21" s="145"/>
      <c r="L21" s="142">
        <f t="shared" si="3"/>
        <v>9.9423677741420705E-3</v>
      </c>
      <c r="M21" s="143"/>
      <c r="N21" s="28"/>
    </row>
    <row r="22" spans="1:14" x14ac:dyDescent="0.2">
      <c r="A22" s="28"/>
      <c r="B22" s="43">
        <v>32</v>
      </c>
      <c r="C22" s="79">
        <v>1019.8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9.7110690179548307</v>
      </c>
      <c r="I22" s="139"/>
      <c r="J22" s="150">
        <f t="shared" si="2"/>
        <v>78.517264227342764</v>
      </c>
      <c r="K22" s="145"/>
      <c r="L22" s="142">
        <f>(((30*F22)/(F$8-1))*(H22/B22))^0.5</f>
        <v>7.1491463265900106E-3</v>
      </c>
      <c r="M22" s="143"/>
      <c r="N22" s="28"/>
    </row>
    <row r="23" spans="1:14" x14ac:dyDescent="0.2">
      <c r="A23" s="28"/>
      <c r="B23" s="43">
        <v>64</v>
      </c>
      <c r="C23" s="79">
        <v>1018.2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10.137929194568205</v>
      </c>
      <c r="I23" s="139"/>
      <c r="J23" s="150">
        <f t="shared" si="2"/>
        <v>70.566148862548999</v>
      </c>
      <c r="K23" s="145"/>
      <c r="L23" s="142">
        <f t="shared" si="3"/>
        <v>5.1651185607620199E-3</v>
      </c>
      <c r="M23" s="143"/>
      <c r="N23" s="28"/>
    </row>
    <row r="24" spans="1:14" x14ac:dyDescent="0.2">
      <c r="A24" s="28"/>
      <c r="B24" s="43">
        <v>128</v>
      </c>
      <c r="C24" s="79">
        <v>1016.1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10.698183176373295</v>
      </c>
      <c r="I24" s="139"/>
      <c r="J24" s="150">
        <f t="shared" si="2"/>
        <v>60.130309946256453</v>
      </c>
      <c r="K24" s="145"/>
      <c r="L24" s="142">
        <f t="shared" si="3"/>
        <v>3.7518518845677121E-3</v>
      </c>
      <c r="M24" s="143"/>
      <c r="N24" s="28"/>
    </row>
    <row r="25" spans="1:14" x14ac:dyDescent="0.2">
      <c r="A25" s="28"/>
      <c r="B25" s="43">
        <v>256</v>
      </c>
      <c r="C25" s="79">
        <v>1014.5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11.125043352986699</v>
      </c>
      <c r="I25" s="139"/>
      <c r="J25" s="150">
        <f t="shared" si="2"/>
        <v>52.179194581462113</v>
      </c>
      <c r="K25" s="145"/>
      <c r="L25" s="142">
        <f t="shared" si="3"/>
        <v>2.7053691187479052E-3</v>
      </c>
      <c r="M25" s="143"/>
      <c r="N25" s="28"/>
    </row>
    <row r="26" spans="1:14" x14ac:dyDescent="0.2">
      <c r="A26" s="28"/>
      <c r="B26" s="43">
        <v>690</v>
      </c>
      <c r="C26" s="79">
        <v>1013.2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11.471867246485074</v>
      </c>
      <c r="I26" s="139"/>
      <c r="J26" s="150">
        <f>F$8/(F$8-1)*1000/F$9*(C26-D26)/10</f>
        <v>45.718913347567039</v>
      </c>
      <c r="K26" s="145"/>
      <c r="L26" s="142">
        <f>(((30*F26)/(F$8-1))*(H26/B26))^0.5</f>
        <v>1.6733553090118615E-3</v>
      </c>
      <c r="M26" s="143"/>
      <c r="N26" s="28"/>
    </row>
    <row r="27" spans="1:14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4" x14ac:dyDescent="0.2">
      <c r="A28" s="28"/>
      <c r="B28" s="43"/>
      <c r="C28" s="79" t="s">
        <v>4</v>
      </c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102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7" ht="13.5" thickTop="1" x14ac:dyDescent="0.2">
      <c r="A34" s="28"/>
      <c r="B34" s="157" t="s">
        <v>65</v>
      </c>
      <c r="C34" s="157"/>
      <c r="D34" s="158"/>
      <c r="E34" s="38">
        <v>0.53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1.6312711603570329</v>
      </c>
      <c r="F35" s="28"/>
      <c r="G35" s="28"/>
      <c r="H35" s="28"/>
      <c r="I35" s="28"/>
      <c r="J35" s="159">
        <v>48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98.368728839642969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1.6312711603570329</v>
      </c>
      <c r="P36" s="105">
        <f>100-(O36+Q36)</f>
        <v>51.151738996614341</v>
      </c>
      <c r="Q36" s="106">
        <f>J35*(E36/100)</f>
        <v>47.216989843028628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7" x14ac:dyDescent="0.2">
      <c r="A38" s="28"/>
      <c r="C38" s="16" t="s">
        <v>52</v>
      </c>
      <c r="D38" s="117" t="s">
        <v>226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7" x14ac:dyDescent="0.2">
      <c r="A39" s="28"/>
      <c r="D39" s="93" t="s">
        <v>149</v>
      </c>
      <c r="E39" s="88">
        <v>36.21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7" x14ac:dyDescent="0.2">
      <c r="A40" s="28"/>
      <c r="N40" s="28"/>
    </row>
    <row r="41" spans="1:17" x14ac:dyDescent="0.2">
      <c r="A41" s="28"/>
      <c r="N41" s="28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5">
    <mergeCell ref="B36:D36"/>
    <mergeCell ref="D38:M38"/>
    <mergeCell ref="B8:E8"/>
    <mergeCell ref="B9:E9"/>
    <mergeCell ref="B34:D34"/>
    <mergeCell ref="J34:K34"/>
    <mergeCell ref="L34:M34"/>
    <mergeCell ref="F29:G29"/>
    <mergeCell ref="H29:I29"/>
    <mergeCell ref="J29:K29"/>
    <mergeCell ref="L29:M29"/>
    <mergeCell ref="F30:G30"/>
    <mergeCell ref="H30:I30"/>
    <mergeCell ref="J30:K30"/>
    <mergeCell ref="L30:M30"/>
    <mergeCell ref="F27:G27"/>
    <mergeCell ref="O34:Q34"/>
    <mergeCell ref="B35:D35"/>
    <mergeCell ref="J35:K35"/>
    <mergeCell ref="L35:M35"/>
    <mergeCell ref="F31:G31"/>
    <mergeCell ref="H31:I31"/>
    <mergeCell ref="J31:K31"/>
    <mergeCell ref="L31:M31"/>
    <mergeCell ref="C33:D33"/>
    <mergeCell ref="G33:J33"/>
    <mergeCell ref="H27:I27"/>
    <mergeCell ref="J27:K27"/>
    <mergeCell ref="L27:M27"/>
    <mergeCell ref="F28:G28"/>
    <mergeCell ref="H28:I28"/>
    <mergeCell ref="J28:K28"/>
    <mergeCell ref="L28:M28"/>
    <mergeCell ref="F25:G25"/>
    <mergeCell ref="H25:I25"/>
    <mergeCell ref="J25:K25"/>
    <mergeCell ref="L25:M25"/>
    <mergeCell ref="F26:G26"/>
    <mergeCell ref="H26:I26"/>
    <mergeCell ref="J26:K26"/>
    <mergeCell ref="L26:M26"/>
    <mergeCell ref="F23:G23"/>
    <mergeCell ref="H23:I23"/>
    <mergeCell ref="J23:K23"/>
    <mergeCell ref="L23:M23"/>
    <mergeCell ref="F24:G24"/>
    <mergeCell ref="H24:I24"/>
    <mergeCell ref="J24:K24"/>
    <mergeCell ref="L24:M24"/>
    <mergeCell ref="F21:G21"/>
    <mergeCell ref="H21:I21"/>
    <mergeCell ref="J21:K21"/>
    <mergeCell ref="L21:M21"/>
    <mergeCell ref="F22:G22"/>
    <mergeCell ref="H22:I22"/>
    <mergeCell ref="J22:K22"/>
    <mergeCell ref="L22:M22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A1:N1"/>
    <mergeCell ref="C2:D2"/>
    <mergeCell ref="B11:E11"/>
    <mergeCell ref="B12:E12"/>
    <mergeCell ref="F12:I12"/>
    <mergeCell ref="J12:M12"/>
  </mergeCells>
  <pageMargins left="0.7" right="0.7" top="0.75" bottom="0.75" header="0.3" footer="0.3"/>
  <drawing r:id="rId1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5"/>
  <sheetViews>
    <sheetView workbookViewId="0">
      <selection activeCell="D16" sqref="D16"/>
    </sheetView>
  </sheetViews>
  <sheetFormatPr defaultColWidth="8.85546875" defaultRowHeight="12.75" x14ac:dyDescent="0.2"/>
  <cols>
    <col min="2" max="2" width="10.85546875" customWidth="1"/>
  </cols>
  <sheetData>
    <row r="1" spans="1:2" x14ac:dyDescent="0.2">
      <c r="A1" t="s">
        <v>54</v>
      </c>
    </row>
    <row r="3" spans="1:2" ht="34.5" thickBot="1" x14ac:dyDescent="0.25">
      <c r="A3" s="1" t="s">
        <v>8</v>
      </c>
      <c r="B3" s="2" t="s">
        <v>9</v>
      </c>
    </row>
    <row r="4" spans="1:2" x14ac:dyDescent="0.2">
      <c r="A4" s="3">
        <v>16.850000000000001</v>
      </c>
      <c r="B4">
        <v>994.15</v>
      </c>
    </row>
    <row r="5" spans="1:2" x14ac:dyDescent="0.2">
      <c r="A5" s="3">
        <v>15.45</v>
      </c>
      <c r="B5">
        <v>999.15</v>
      </c>
    </row>
    <row r="6" spans="1:2" x14ac:dyDescent="0.2">
      <c r="A6" s="4">
        <f>A5+(((B6-B5)*(A7-A5))/(B7-B5))</f>
        <v>15.211999999999993</v>
      </c>
      <c r="B6" s="6">
        <v>1000</v>
      </c>
    </row>
    <row r="7" spans="1:2" x14ac:dyDescent="0.2">
      <c r="A7" s="3">
        <v>14.05</v>
      </c>
      <c r="B7">
        <f>B5+5</f>
        <v>1004.15</v>
      </c>
    </row>
    <row r="8" spans="1:2" x14ac:dyDescent="0.2">
      <c r="A8" s="3">
        <v>12.75</v>
      </c>
      <c r="B8">
        <f t="shared" ref="B8:B13" si="0">B7+5</f>
        <v>1009.15</v>
      </c>
    </row>
    <row r="9" spans="1:2" x14ac:dyDescent="0.2">
      <c r="A9" s="3">
        <v>11.4</v>
      </c>
      <c r="B9">
        <f t="shared" si="0"/>
        <v>1014.15</v>
      </c>
    </row>
    <row r="10" spans="1:2" x14ac:dyDescent="0.2">
      <c r="A10" s="3">
        <v>10.050000000000001</v>
      </c>
      <c r="B10">
        <f t="shared" si="0"/>
        <v>1019.15</v>
      </c>
    </row>
    <row r="11" spans="1:2" x14ac:dyDescent="0.2">
      <c r="A11" s="3">
        <v>8.75</v>
      </c>
      <c r="B11">
        <f t="shared" si="0"/>
        <v>1024.1500000000001</v>
      </c>
    </row>
    <row r="12" spans="1:2" x14ac:dyDescent="0.2">
      <c r="A12" s="3">
        <v>7.45</v>
      </c>
      <c r="B12">
        <f t="shared" si="0"/>
        <v>1029.1500000000001</v>
      </c>
    </row>
    <row r="13" spans="1:2" x14ac:dyDescent="0.2">
      <c r="A13" s="3">
        <v>6.15</v>
      </c>
      <c r="B13">
        <f t="shared" si="0"/>
        <v>1034.1500000000001</v>
      </c>
    </row>
    <row r="14" spans="1:2" x14ac:dyDescent="0.2">
      <c r="A14" s="5">
        <f>A13+(((B14-B13)*(A15-A13))/(B15-B13))</f>
        <v>5.9120000000000257</v>
      </c>
      <c r="B14" s="6">
        <v>1035</v>
      </c>
    </row>
    <row r="15" spans="1:2" x14ac:dyDescent="0.2">
      <c r="A15" s="3">
        <v>4.75</v>
      </c>
      <c r="B15">
        <f>B13+5</f>
        <v>1039.1500000000001</v>
      </c>
    </row>
  </sheetData>
  <phoneticPr fontId="3" type="noConversion"/>
  <pageMargins left="0.75" right="0.75" top="1" bottom="1" header="0.5" footer="0.5"/>
  <headerFooter alignWithMargins="0"/>
  <drawing r:id="rId1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"/>
  <sheetViews>
    <sheetView workbookViewId="0">
      <selection activeCell="C54" sqref="C54"/>
    </sheetView>
  </sheetViews>
  <sheetFormatPr defaultColWidth="8.85546875" defaultRowHeight="12.75" x14ac:dyDescent="0.2"/>
  <cols>
    <col min="1" max="1" width="13" customWidth="1"/>
    <col min="2" max="3" width="11.42578125" customWidth="1"/>
  </cols>
  <sheetData>
    <row r="1" spans="1:3" ht="15.75" x14ac:dyDescent="0.25">
      <c r="A1" s="7" t="s">
        <v>10</v>
      </c>
    </row>
    <row r="3" spans="1:3" ht="27.75" thickBot="1" x14ac:dyDescent="0.25">
      <c r="A3" s="8" t="s">
        <v>11</v>
      </c>
      <c r="B3" s="9" t="s">
        <v>12</v>
      </c>
      <c r="C3" s="10" t="s">
        <v>13</v>
      </c>
    </row>
    <row r="4" spans="1:3" x14ac:dyDescent="0.2">
      <c r="A4" s="11">
        <v>15</v>
      </c>
      <c r="B4" s="13">
        <v>11.45</v>
      </c>
      <c r="C4" s="15">
        <v>1.1675748199999999E-5</v>
      </c>
    </row>
    <row r="5" spans="1:3" x14ac:dyDescent="0.2">
      <c r="A5" s="12">
        <v>16</v>
      </c>
      <c r="B5" s="14">
        <v>11.16</v>
      </c>
      <c r="C5" s="15">
        <v>1.138003056E-5</v>
      </c>
    </row>
    <row r="6" spans="1:3" x14ac:dyDescent="0.2">
      <c r="A6" s="12">
        <v>17</v>
      </c>
      <c r="B6" s="14">
        <v>10.88</v>
      </c>
      <c r="C6" s="15">
        <v>1.1094510080000001E-5</v>
      </c>
    </row>
    <row r="7" spans="1:3" x14ac:dyDescent="0.2">
      <c r="A7" s="12">
        <v>18</v>
      </c>
      <c r="B7" s="14">
        <v>10.6</v>
      </c>
      <c r="C7" s="15">
        <v>1.0808989599999999E-5</v>
      </c>
    </row>
    <row r="8" spans="1:3" x14ac:dyDescent="0.2">
      <c r="A8" s="12">
        <v>19</v>
      </c>
      <c r="B8" s="14">
        <v>10.34</v>
      </c>
      <c r="C8" s="15">
        <v>1.054386344E-5</v>
      </c>
    </row>
    <row r="9" spans="1:3" x14ac:dyDescent="0.2">
      <c r="A9" s="12">
        <v>20</v>
      </c>
      <c r="B9" s="14">
        <v>10.09</v>
      </c>
      <c r="C9" s="15">
        <v>1.0288934439999999E-5</v>
      </c>
    </row>
    <row r="10" spans="1:3" x14ac:dyDescent="0.2">
      <c r="A10" s="12">
        <v>21</v>
      </c>
      <c r="B10" s="14">
        <v>9.84</v>
      </c>
      <c r="C10" s="15">
        <v>1.003400544E-5</v>
      </c>
    </row>
    <row r="11" spans="1:3" x14ac:dyDescent="0.2">
      <c r="A11" s="12">
        <v>22</v>
      </c>
      <c r="B11" s="14">
        <v>9.61</v>
      </c>
      <c r="C11" s="15">
        <v>9.7994707599999998E-6</v>
      </c>
    </row>
    <row r="12" spans="1:3" x14ac:dyDescent="0.2">
      <c r="A12" s="12">
        <v>23</v>
      </c>
      <c r="B12" s="14">
        <v>9.3800000000000008</v>
      </c>
      <c r="C12" s="15">
        <v>9.564936080000001E-6</v>
      </c>
    </row>
    <row r="13" spans="1:3" x14ac:dyDescent="0.2">
      <c r="A13" s="12">
        <v>24</v>
      </c>
      <c r="B13" s="14">
        <v>9.16</v>
      </c>
      <c r="C13" s="15">
        <v>9.3405985599999998E-6</v>
      </c>
    </row>
    <row r="14" spans="1:3" x14ac:dyDescent="0.2">
      <c r="A14" s="12">
        <v>25</v>
      </c>
      <c r="B14" s="14">
        <v>8.9499999999999993</v>
      </c>
      <c r="C14" s="15">
        <v>9.1264581999999998E-6</v>
      </c>
    </row>
    <row r="15" spans="1:3" x14ac:dyDescent="0.2">
      <c r="A15" s="12">
        <v>26</v>
      </c>
      <c r="B15" s="14">
        <v>8.75</v>
      </c>
      <c r="C15" s="15">
        <v>8.9225149999999991E-6</v>
      </c>
    </row>
    <row r="16" spans="1:3" x14ac:dyDescent="0.2">
      <c r="A16" s="12">
        <v>27</v>
      </c>
      <c r="B16" s="14">
        <v>8.5500000000000007</v>
      </c>
      <c r="C16" s="15">
        <v>8.7185718E-6</v>
      </c>
    </row>
    <row r="17" spans="1:3" x14ac:dyDescent="0.2">
      <c r="A17" s="12">
        <v>28</v>
      </c>
      <c r="B17" s="14">
        <v>8.36</v>
      </c>
      <c r="C17" s="15">
        <v>8.5248257599999987E-6</v>
      </c>
    </row>
    <row r="18" spans="1:3" x14ac:dyDescent="0.2">
      <c r="A18" s="12">
        <v>29</v>
      </c>
      <c r="B18" s="14">
        <v>8.18</v>
      </c>
      <c r="C18" s="15">
        <v>8.3412768800000001E-6</v>
      </c>
    </row>
    <row r="19" spans="1:3" x14ac:dyDescent="0.2">
      <c r="A19" s="12">
        <v>30</v>
      </c>
      <c r="B19" s="14">
        <v>8</v>
      </c>
      <c r="C19" s="15">
        <v>8.1577279999999998E-6</v>
      </c>
    </row>
    <row r="20" spans="1:3" x14ac:dyDescent="0.2">
      <c r="A20" s="12">
        <v>31</v>
      </c>
      <c r="B20" s="14">
        <v>7.83</v>
      </c>
      <c r="C20" s="15">
        <v>7.9843762800000005E-6</v>
      </c>
    </row>
    <row r="21" spans="1:3" x14ac:dyDescent="0.2">
      <c r="A21" s="12">
        <v>32</v>
      </c>
      <c r="B21" s="14">
        <v>7.67</v>
      </c>
      <c r="C21" s="15">
        <v>7.8212217199999989E-6</v>
      </c>
    </row>
  </sheetData>
  <phoneticPr fontId="3" type="noConversion"/>
  <pageMargins left="0.75" right="0.75" top="1" bottom="1" header="0.5" footer="0.5"/>
  <headerFooter alignWithMargins="0"/>
  <drawing r:id="rId1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zoomScaleNormal="100" workbookViewId="0">
      <selection activeCell="U40" sqref="U40"/>
    </sheetView>
  </sheetViews>
  <sheetFormatPr defaultColWidth="8.85546875" defaultRowHeight="12.75" x14ac:dyDescent="0.2"/>
  <cols>
    <col min="1" max="1" width="6.42578125" style="56" customWidth="1"/>
    <col min="2" max="3" width="10.7109375" style="56" customWidth="1"/>
    <col min="4" max="4" width="11.28515625" style="56" customWidth="1"/>
    <col min="5" max="5" width="10.7109375" style="56" customWidth="1"/>
    <col min="6" max="6" width="9.28515625" style="56" bestFit="1" customWidth="1"/>
    <col min="7" max="7" width="9.7109375" style="56" customWidth="1"/>
    <col min="8" max="8" width="10.42578125" style="56" customWidth="1"/>
    <col min="9" max="12" width="8.85546875" style="56"/>
    <col min="13" max="13" width="10.42578125" style="56" customWidth="1"/>
    <col min="14" max="14" width="6.85546875" style="56" customWidth="1"/>
    <col min="15" max="16384" width="8.85546875" style="56"/>
  </cols>
  <sheetData>
    <row r="1" spans="1:18" ht="18" x14ac:dyDescent="0.2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8" ht="13.5" thickBot="1" x14ac:dyDescent="0.25">
      <c r="A2" s="28"/>
      <c r="B2" s="16" t="s">
        <v>14</v>
      </c>
      <c r="C2" s="116" t="s">
        <v>18</v>
      </c>
      <c r="D2" s="116"/>
      <c r="L2" s="16" t="s">
        <v>30</v>
      </c>
      <c r="M2" s="33" t="s">
        <v>69</v>
      </c>
      <c r="N2" s="28"/>
    </row>
    <row r="3" spans="1:18" ht="13.5" thickBot="1" x14ac:dyDescent="0.25">
      <c r="A3" s="28"/>
      <c r="L3" s="16" t="s">
        <v>31</v>
      </c>
      <c r="M3" s="22" t="s">
        <v>70</v>
      </c>
      <c r="N3" s="28"/>
    </row>
    <row r="4" spans="1:18" ht="13.5" thickBot="1" x14ac:dyDescent="0.25">
      <c r="A4" s="28"/>
      <c r="C4" s="16" t="s">
        <v>15</v>
      </c>
      <c r="D4" s="17" t="s">
        <v>72</v>
      </c>
      <c r="H4" s="19" t="s">
        <v>23</v>
      </c>
      <c r="L4" s="16" t="s">
        <v>32</v>
      </c>
      <c r="M4" s="30">
        <v>41428</v>
      </c>
      <c r="N4" s="28"/>
    </row>
    <row r="5" spans="1:18" ht="13.5" thickBot="1" x14ac:dyDescent="0.25">
      <c r="A5" s="28"/>
      <c r="C5" s="16" t="s">
        <v>16</v>
      </c>
      <c r="D5" s="18"/>
      <c r="H5" s="16" t="s">
        <v>24</v>
      </c>
      <c r="I5" s="17" t="s">
        <v>22</v>
      </c>
      <c r="N5" s="28"/>
    </row>
    <row r="6" spans="1:18" ht="13.5" thickBot="1" x14ac:dyDescent="0.25">
      <c r="A6" s="28"/>
      <c r="C6" s="16" t="s">
        <v>17</v>
      </c>
      <c r="D6" s="18" t="s">
        <v>5</v>
      </c>
      <c r="H6" s="16" t="s">
        <v>25</v>
      </c>
      <c r="I6" s="22">
        <v>98</v>
      </c>
      <c r="N6" s="28"/>
    </row>
    <row r="7" spans="1:18" ht="15" thickBot="1" x14ac:dyDescent="0.25">
      <c r="A7" s="28"/>
      <c r="E7" s="16"/>
      <c r="H7" s="20" t="s">
        <v>26</v>
      </c>
      <c r="I7" s="23">
        <v>72</v>
      </c>
      <c r="J7" s="56" t="s">
        <v>61</v>
      </c>
      <c r="K7" s="24" t="s">
        <v>57</v>
      </c>
      <c r="N7" s="28"/>
    </row>
    <row r="8" spans="1:18" ht="13.5" thickBot="1" x14ac:dyDescent="0.25">
      <c r="A8" s="28"/>
      <c r="E8" s="16" t="s">
        <v>19</v>
      </c>
      <c r="F8" s="40">
        <v>2.7</v>
      </c>
      <c r="H8" s="21" t="s">
        <v>27</v>
      </c>
      <c r="I8" s="22">
        <v>5.9119999999999999</v>
      </c>
      <c r="J8" s="56" t="s">
        <v>60</v>
      </c>
      <c r="K8" s="56" t="s">
        <v>55</v>
      </c>
      <c r="N8" s="28"/>
    </row>
    <row r="9" spans="1:18" ht="13.5" thickBot="1" x14ac:dyDescent="0.25">
      <c r="A9" s="28"/>
      <c r="E9" s="16" t="s">
        <v>20</v>
      </c>
      <c r="F9" s="32">
        <v>14.84</v>
      </c>
      <c r="G9" s="56" t="s">
        <v>59</v>
      </c>
      <c r="H9" s="21" t="s">
        <v>28</v>
      </c>
      <c r="I9" s="22">
        <v>15.212</v>
      </c>
      <c r="J9" s="56" t="s">
        <v>60</v>
      </c>
      <c r="K9" s="24" t="s">
        <v>58</v>
      </c>
      <c r="N9" s="28"/>
    </row>
    <row r="10" spans="1:18" ht="13.5" thickBot="1" x14ac:dyDescent="0.25">
      <c r="A10" s="28"/>
      <c r="E10" s="16" t="s">
        <v>6</v>
      </c>
      <c r="F10" s="31">
        <v>5</v>
      </c>
      <c r="G10" s="56" t="s">
        <v>59</v>
      </c>
      <c r="H10" s="20" t="s">
        <v>29</v>
      </c>
      <c r="I10" s="22">
        <v>0.8</v>
      </c>
      <c r="J10" s="56" t="s">
        <v>39</v>
      </c>
      <c r="K10" s="56" t="s">
        <v>56</v>
      </c>
      <c r="N10" s="28"/>
    </row>
    <row r="11" spans="1:18" x14ac:dyDescent="0.2">
      <c r="A11" s="28"/>
      <c r="N11" s="28"/>
    </row>
    <row r="12" spans="1:18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8" ht="23.25" customHeight="1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  <c r="O13" s="56" t="s">
        <v>1</v>
      </c>
      <c r="R13" s="56" t="s">
        <v>2</v>
      </c>
    </row>
    <row r="14" spans="1:18" x14ac:dyDescent="0.2">
      <c r="A14" s="28"/>
      <c r="B14" s="41" t="s">
        <v>38</v>
      </c>
      <c r="C14" s="54" t="s">
        <v>40</v>
      </c>
      <c r="D14" s="54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8" x14ac:dyDescent="0.2">
      <c r="A15" s="28"/>
      <c r="B15" s="43">
        <v>0.25</v>
      </c>
      <c r="C15" s="34">
        <v>1016</v>
      </c>
      <c r="D15" s="34">
        <v>1003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>(1057-(C15+I$10))/3.7483</f>
        <v>10.724861937411639</v>
      </c>
      <c r="I15" s="139"/>
      <c r="J15" s="140">
        <f>F$8/(F$8-1)*1000/F$9*(C15-D15)/10</f>
        <v>139.13112414777231</v>
      </c>
      <c r="K15" s="141"/>
      <c r="L15" s="142">
        <f t="shared" ref="L15:L25" si="1">(((30*F15)/(F$8-1))*(H15/B15))^0.5</f>
        <v>8.5000504957251005E-2</v>
      </c>
      <c r="M15" s="143"/>
      <c r="N15" s="28"/>
      <c r="O15" s="56">
        <v>100.45222746079077</v>
      </c>
      <c r="P15" s="142">
        <v>6.2639899540907693E-2</v>
      </c>
      <c r="Q15" s="143"/>
      <c r="R15" s="56">
        <f>J15/$J$15*100</f>
        <v>100</v>
      </c>
    </row>
    <row r="16" spans="1:18" x14ac:dyDescent="0.2">
      <c r="A16" s="28"/>
      <c r="B16" s="43">
        <v>0.5</v>
      </c>
      <c r="C16" s="34">
        <v>1015.4</v>
      </c>
      <c r="D16" s="34">
        <v>1003</v>
      </c>
      <c r="E16" s="35">
        <v>23.1</v>
      </c>
      <c r="F16" s="144">
        <f t="shared" si="0"/>
        <v>9.5437482900000011E-6</v>
      </c>
      <c r="G16" s="145"/>
      <c r="H16" s="138">
        <f>(1057-(C16+I$10))/3.7483</f>
        <v>10.88493450364167</v>
      </c>
      <c r="I16" s="139"/>
      <c r="J16" s="140">
        <f>F$8/(F$8-1)*1000/F$9*(C16-D16)/10</f>
        <v>132.70968764864412</v>
      </c>
      <c r="K16" s="141"/>
      <c r="L16" s="143">
        <f t="shared" si="1"/>
        <v>6.0551312723680077E-2</v>
      </c>
      <c r="M16" s="149"/>
      <c r="N16" s="28"/>
      <c r="O16" s="56">
        <v>99.405850091407686</v>
      </c>
      <c r="P16" s="143">
        <v>4.4564559509814763E-2</v>
      </c>
      <c r="Q16" s="149"/>
      <c r="R16" s="56">
        <f t="shared" ref="R16:R30" si="2">J16/$J$15*100</f>
        <v>95.384615384615216</v>
      </c>
    </row>
    <row r="17" spans="1:18" x14ac:dyDescent="0.2">
      <c r="A17" s="28"/>
      <c r="B17" s="43">
        <v>1</v>
      </c>
      <c r="C17" s="34">
        <v>1014.6</v>
      </c>
      <c r="D17" s="34">
        <v>1003</v>
      </c>
      <c r="E17" s="35">
        <v>23.1</v>
      </c>
      <c r="F17" s="144">
        <f t="shared" si="0"/>
        <v>9.5437482900000011E-6</v>
      </c>
      <c r="G17" s="145"/>
      <c r="H17" s="138">
        <f>(1057-(C17+I$10))/3.7483</f>
        <v>11.098364591948355</v>
      </c>
      <c r="I17" s="139"/>
      <c r="J17" s="140">
        <f>F$8/(F$8-1)*1000/F$9*(C17-D17)/10</f>
        <v>124.14777231647399</v>
      </c>
      <c r="K17" s="141"/>
      <c r="L17" s="143">
        <f t="shared" si="1"/>
        <v>4.3233973180727095E-2</v>
      </c>
      <c r="M17" s="149"/>
      <c r="N17" s="28"/>
      <c r="O17" s="56">
        <v>98.010680265563053</v>
      </c>
      <c r="P17" s="143">
        <v>3.1766034589208576E-2</v>
      </c>
      <c r="Q17" s="149"/>
      <c r="R17" s="56">
        <f t="shared" si="2"/>
        <v>89.230769230769397</v>
      </c>
    </row>
    <row r="18" spans="1:18" x14ac:dyDescent="0.2">
      <c r="A18" s="28"/>
      <c r="B18" s="43">
        <v>2</v>
      </c>
      <c r="C18" s="34">
        <v>1012.6</v>
      </c>
      <c r="D18" s="34">
        <v>1003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11.631939812715103</v>
      </c>
      <c r="I18" s="139"/>
      <c r="J18" s="140">
        <f>F$8/(F$8-1)*1000/F$9*(C18-D18)/10</f>
        <v>102.74298398604749</v>
      </c>
      <c r="K18" s="141"/>
      <c r="L18" s="142">
        <f>(((30*F18)/(F$8-1))*(H18/B18))^0.5</f>
        <v>3.129728972906666E-2</v>
      </c>
      <c r="M18" s="143"/>
      <c r="N18" s="28"/>
      <c r="O18" s="56">
        <v>97.313095352641525</v>
      </c>
      <c r="P18" s="142">
        <v>2.2551290863365551E-2</v>
      </c>
      <c r="Q18" s="143"/>
      <c r="R18" s="56">
        <f t="shared" si="2"/>
        <v>73.846153846154024</v>
      </c>
    </row>
    <row r="19" spans="1:18" x14ac:dyDescent="0.2">
      <c r="A19" s="28"/>
      <c r="B19" s="43">
        <v>4</v>
      </c>
      <c r="C19" s="34">
        <v>1010.8</v>
      </c>
      <c r="D19" s="34">
        <v>1003</v>
      </c>
      <c r="E19" s="35">
        <v>23.1</v>
      </c>
      <c r="F19" s="137">
        <f t="shared" si="0"/>
        <v>9.5437482900000011E-6</v>
      </c>
      <c r="G19" s="138"/>
      <c r="H19" s="138">
        <f>(1057-(C19+I$10))/3.7483</f>
        <v>12.112157511405195</v>
      </c>
      <c r="I19" s="139"/>
      <c r="J19" s="140">
        <f t="shared" ref="J19:J25" si="3">F$8/(F$8-1)*1000/F$9*(C19-D19)/10</f>
        <v>83.478674488662904</v>
      </c>
      <c r="K19" s="141"/>
      <c r="L19" s="142">
        <f t="shared" si="1"/>
        <v>2.2582728551765473E-2</v>
      </c>
      <c r="M19" s="143"/>
      <c r="N19" s="28"/>
      <c r="O19" s="56">
        <v>96.266717983257649</v>
      </c>
      <c r="P19" s="142">
        <v>1.6040434593055739E-2</v>
      </c>
      <c r="Q19" s="143"/>
      <c r="R19" s="56">
        <f t="shared" si="2"/>
        <v>59.999999999999652</v>
      </c>
    </row>
    <row r="20" spans="1:18" x14ac:dyDescent="0.2">
      <c r="A20" s="28"/>
      <c r="B20" s="43">
        <v>8</v>
      </c>
      <c r="C20" s="34">
        <v>1009.5</v>
      </c>
      <c r="D20" s="34">
        <v>1003</v>
      </c>
      <c r="E20" s="35">
        <v>23.1</v>
      </c>
      <c r="F20" s="137">
        <f t="shared" si="0"/>
        <v>9.5437482900000011E-6</v>
      </c>
      <c r="G20" s="138"/>
      <c r="H20" s="138">
        <f t="shared" ref="H20:H25" si="4">(1057-(C20+I$10))/3.7483</f>
        <v>12.458981404903568</v>
      </c>
      <c r="I20" s="139"/>
      <c r="J20" s="150">
        <f t="shared" si="3"/>
        <v>69.565562073886156</v>
      </c>
      <c r="K20" s="145"/>
      <c r="L20" s="142">
        <f t="shared" si="1"/>
        <v>1.6195409376683283E-2</v>
      </c>
      <c r="M20" s="143"/>
      <c r="N20" s="28"/>
      <c r="O20" s="56">
        <v>93.47637833156918</v>
      </c>
      <c r="P20" s="142">
        <v>1.1518160174688043E-2</v>
      </c>
      <c r="Q20" s="143"/>
      <c r="R20" s="56">
        <f t="shared" si="2"/>
        <v>50</v>
      </c>
    </row>
    <row r="21" spans="1:18" x14ac:dyDescent="0.2">
      <c r="A21" s="28"/>
      <c r="B21" s="43">
        <v>16</v>
      </c>
      <c r="C21" s="34">
        <v>1023</v>
      </c>
      <c r="D21" s="34">
        <v>1003</v>
      </c>
      <c r="E21" s="35">
        <v>23.1</v>
      </c>
      <c r="F21" s="137">
        <f t="shared" si="0"/>
        <v>9.5437482900000011E-6</v>
      </c>
      <c r="G21" s="138"/>
      <c r="H21" s="138">
        <f t="shared" si="4"/>
        <v>8.857348664728022</v>
      </c>
      <c r="I21" s="139"/>
      <c r="J21" s="150">
        <f t="shared" si="3"/>
        <v>214.0478833042651</v>
      </c>
      <c r="K21" s="145"/>
      <c r="L21" s="142">
        <f t="shared" si="1"/>
        <v>9.6557838221526804E-3</v>
      </c>
      <c r="M21" s="143"/>
      <c r="N21" s="28"/>
      <c r="O21" s="56">
        <v>87.895699028192226</v>
      </c>
      <c r="P21" s="142">
        <v>8.3877440201525523E-3</v>
      </c>
      <c r="Q21" s="143"/>
      <c r="R21" s="56">
        <f t="shared" si="2"/>
        <v>153.84615384615387</v>
      </c>
    </row>
    <row r="22" spans="1:18" x14ac:dyDescent="0.2">
      <c r="A22" s="28"/>
      <c r="B22" s="43">
        <v>32</v>
      </c>
      <c r="C22" s="34">
        <v>1020</v>
      </c>
      <c r="D22" s="34">
        <v>1003.1</v>
      </c>
      <c r="E22" s="35">
        <v>23.1</v>
      </c>
      <c r="F22" s="137">
        <f t="shared" si="0"/>
        <v>9.5437482900000011E-6</v>
      </c>
      <c r="G22" s="138"/>
      <c r="H22" s="138">
        <f t="shared" si="4"/>
        <v>9.6577114958781429</v>
      </c>
      <c r="I22" s="139"/>
      <c r="J22" s="150">
        <f t="shared" si="3"/>
        <v>180.87046139210378</v>
      </c>
      <c r="K22" s="145"/>
      <c r="L22" s="142">
        <f>(((30*F22)/(F$8-1))*(H22/B22))^0.5</f>
        <v>7.1294787616057679E-3</v>
      </c>
      <c r="M22" s="143"/>
      <c r="N22" s="28"/>
      <c r="O22" s="56">
        <v>83.36139709419794</v>
      </c>
      <c r="P22" s="142">
        <v>6.0567908945102777E-3</v>
      </c>
      <c r="Q22" s="143"/>
      <c r="R22" s="56">
        <f t="shared" si="2"/>
        <v>129.99999999999983</v>
      </c>
    </row>
    <row r="23" spans="1:18" x14ac:dyDescent="0.2">
      <c r="A23" s="28"/>
      <c r="B23" s="43">
        <v>66</v>
      </c>
      <c r="C23" s="34">
        <v>1012</v>
      </c>
      <c r="D23" s="34">
        <v>1003.1</v>
      </c>
      <c r="E23" s="35">
        <v>23.1</v>
      </c>
      <c r="F23" s="137">
        <f t="shared" si="0"/>
        <v>9.5437482900000011E-6</v>
      </c>
      <c r="G23" s="138"/>
      <c r="H23" s="138">
        <f t="shared" si="4"/>
        <v>11.792012378945135</v>
      </c>
      <c r="I23" s="139"/>
      <c r="J23" s="150">
        <f t="shared" si="3"/>
        <v>95.251308070397727</v>
      </c>
      <c r="K23" s="145"/>
      <c r="L23" s="142">
        <f t="shared" si="1"/>
        <v>5.4855180749002986E-3</v>
      </c>
      <c r="M23" s="143"/>
      <c r="N23" s="28"/>
      <c r="O23" s="56">
        <v>77.083132877898677</v>
      </c>
      <c r="P23" s="142">
        <v>4.4128280353336177E-3</v>
      </c>
      <c r="Q23" s="143"/>
      <c r="R23" s="56">
        <f t="shared" si="2"/>
        <v>68.461538461538282</v>
      </c>
    </row>
    <row r="24" spans="1:18" x14ac:dyDescent="0.2">
      <c r="A24" s="28"/>
      <c r="B24" s="43">
        <v>100</v>
      </c>
      <c r="C24" s="34">
        <v>1009</v>
      </c>
      <c r="D24" s="34">
        <v>1003.1</v>
      </c>
      <c r="E24" s="35">
        <v>23.1</v>
      </c>
      <c r="F24" s="137">
        <f t="shared" si="0"/>
        <v>9.5437482900000011E-6</v>
      </c>
      <c r="G24" s="138"/>
      <c r="H24" s="138">
        <f t="shared" si="4"/>
        <v>12.592375210095256</v>
      </c>
      <c r="I24" s="139"/>
      <c r="J24" s="150">
        <f t="shared" si="3"/>
        <v>63.144125574757958</v>
      </c>
      <c r="K24" s="145"/>
      <c r="L24" s="142">
        <f t="shared" si="1"/>
        <v>4.6052104642149636E-3</v>
      </c>
      <c r="M24" s="143"/>
      <c r="N24" s="28"/>
      <c r="O24" s="56">
        <v>72.200038487443237</v>
      </c>
      <c r="P24" s="142">
        <v>3.1900218957925251E-3</v>
      </c>
      <c r="Q24" s="143"/>
      <c r="R24" s="56">
        <f t="shared" si="2"/>
        <v>45.384615384615209</v>
      </c>
    </row>
    <row r="25" spans="1:18" s="50" customFormat="1" x14ac:dyDescent="0.2">
      <c r="B25" s="51">
        <v>210</v>
      </c>
      <c r="C25" s="52">
        <v>1007</v>
      </c>
      <c r="D25" s="52">
        <v>1003.1</v>
      </c>
      <c r="E25" s="53">
        <v>23.1</v>
      </c>
      <c r="F25" s="185">
        <f t="shared" si="0"/>
        <v>9.5437482900000011E-6</v>
      </c>
      <c r="G25" s="186"/>
      <c r="H25" s="186">
        <f t="shared" si="4"/>
        <v>13.125950430862003</v>
      </c>
      <c r="I25" s="187"/>
      <c r="J25" s="188">
        <f t="shared" si="3"/>
        <v>41.739337244331452</v>
      </c>
      <c r="K25" s="189"/>
      <c r="L25" s="190">
        <f t="shared" si="1"/>
        <v>3.2445269621831025E-3</v>
      </c>
      <c r="M25" s="191"/>
      <c r="O25" s="50">
        <v>65.224189358221651</v>
      </c>
      <c r="P25" s="190">
        <v>2.3242636080929783E-3</v>
      </c>
      <c r="Q25" s="191"/>
      <c r="R25" s="50">
        <f t="shared" si="2"/>
        <v>29.999999999999826</v>
      </c>
    </row>
    <row r="26" spans="1:18" s="50" customFormat="1" x14ac:dyDescent="0.2">
      <c r="B26" s="51">
        <v>317</v>
      </c>
      <c r="C26" s="52">
        <v>1006</v>
      </c>
      <c r="D26" s="52">
        <v>1003.1</v>
      </c>
      <c r="E26" s="53">
        <v>23.1</v>
      </c>
      <c r="F26" s="185">
        <f t="shared" si="0"/>
        <v>9.5437482900000011E-6</v>
      </c>
      <c r="G26" s="186"/>
      <c r="H26" s="186">
        <f>(1057-(C26+I$10))/3.7483</f>
        <v>13.392738041245376</v>
      </c>
      <c r="I26" s="187"/>
      <c r="J26" s="188">
        <f>F$8/(F$8-1)*1000/F$9*(C26-D26)/10</f>
        <v>31.036943079118195</v>
      </c>
      <c r="K26" s="189"/>
      <c r="L26" s="190">
        <f>(((30*F26)/(F$8-1))*(H26/B26))^0.5</f>
        <v>2.6674771689390881E-3</v>
      </c>
      <c r="M26" s="191"/>
      <c r="O26" s="50">
        <v>61.038679880688939</v>
      </c>
      <c r="P26" s="190">
        <v>1.7638929598848534E-3</v>
      </c>
      <c r="Q26" s="191"/>
      <c r="R26" s="50">
        <f t="shared" si="2"/>
        <v>22.307692307692133</v>
      </c>
    </row>
    <row r="27" spans="1:18" x14ac:dyDescent="0.2">
      <c r="A27" s="28"/>
      <c r="B27" s="43">
        <v>1293</v>
      </c>
      <c r="C27" s="34" t="s">
        <v>4</v>
      </c>
      <c r="D27" s="34">
        <v>1003.1</v>
      </c>
      <c r="E27" s="35">
        <v>23.1</v>
      </c>
      <c r="F27" s="144">
        <f>(0.000000004089*(E27)^2)-(0.00000041793*E27)+0.000017016</f>
        <v>9.5437482900000011E-6</v>
      </c>
      <c r="G27" s="145"/>
      <c r="H27" s="146" t="e">
        <f>(1057-(C27+I$10))/3.7483</f>
        <v>#VALUE!</v>
      </c>
      <c r="I27" s="147"/>
      <c r="J27" s="150" t="e">
        <f>F$8/(F$8-1)*1000/F$9*(C27-D27)/10</f>
        <v>#VALUE!</v>
      </c>
      <c r="K27" s="174"/>
      <c r="L27" s="143" t="e">
        <f>(((30*F27)/(F$8-1))*(H27/B27))^0.5</f>
        <v>#VALUE!</v>
      </c>
      <c r="M27" s="149"/>
      <c r="N27" s="28"/>
      <c r="O27" s="56">
        <v>52.667660925623103</v>
      </c>
      <c r="P27" s="143">
        <v>1.0653576090874346E-3</v>
      </c>
      <c r="Q27" s="149"/>
      <c r="R27" s="56" t="e">
        <f t="shared" si="2"/>
        <v>#VALUE!</v>
      </c>
    </row>
    <row r="28" spans="1:18" x14ac:dyDescent="0.2">
      <c r="A28" s="28"/>
      <c r="B28" s="43">
        <v>1883</v>
      </c>
      <c r="C28" s="34" t="s">
        <v>4</v>
      </c>
      <c r="D28" s="34">
        <v>1003.1</v>
      </c>
      <c r="E28" s="35">
        <v>23.1</v>
      </c>
      <c r="F28" s="137">
        <f>(0.000000004089*(E28)^2)-(0.00000041793*E28)+0.000017016</f>
        <v>9.5437482900000011E-6</v>
      </c>
      <c r="G28" s="138"/>
      <c r="H28" s="138" t="e">
        <f>(1057-(C28+I$10))/3.7483</f>
        <v>#VALUE!</v>
      </c>
      <c r="I28" s="139"/>
      <c r="J28" s="150" t="e">
        <f>F$8/(F$8-1)*1000/F$9*(C28-D28)/10</f>
        <v>#VALUE!</v>
      </c>
      <c r="K28" s="145"/>
      <c r="L28" s="142" t="e">
        <f>(((30*F28)/(F$8-1))*(H28/B28))^0.5</f>
        <v>#VALUE!</v>
      </c>
      <c r="M28" s="143"/>
      <c r="N28" s="28"/>
      <c r="O28" s="56">
        <v>48.830943904551148</v>
      </c>
      <c r="P28" s="142">
        <v>9.1366999400296954E-4</v>
      </c>
      <c r="Q28" s="143"/>
      <c r="R28" s="56" t="e">
        <f t="shared" si="2"/>
        <v>#VALUE!</v>
      </c>
    </row>
    <row r="29" spans="1:18" x14ac:dyDescent="0.2">
      <c r="A29" s="28"/>
      <c r="B29" s="44">
        <v>2776</v>
      </c>
      <c r="C29" s="45" t="s">
        <v>4</v>
      </c>
      <c r="D29" s="34">
        <v>1003.1</v>
      </c>
      <c r="E29" s="35">
        <v>23.1</v>
      </c>
      <c r="F29" s="137">
        <f>(0.000000004089*(E29)^2)-(0.00000041793*E29)+0.000017016</f>
        <v>9.5437482900000011E-6</v>
      </c>
      <c r="G29" s="138"/>
      <c r="H29" s="138" t="e">
        <f>(1057-(C29+I$10))/3.7483</f>
        <v>#VALUE!</v>
      </c>
      <c r="I29" s="139"/>
      <c r="J29" s="150" t="e">
        <f>F$8/(F$8-1)*1000/F$9*(C29-D29)/10</f>
        <v>#VALUE!</v>
      </c>
      <c r="K29" s="145"/>
      <c r="L29" s="142" t="e">
        <f>(((30*F29)/(F$8-1))*(H29/B29))^0.5</f>
        <v>#VALUE!</v>
      </c>
      <c r="M29" s="143"/>
      <c r="N29" s="28"/>
      <c r="O29" s="56">
        <v>45.69181179640151</v>
      </c>
      <c r="P29" s="142">
        <v>7.6110821320462261E-4</v>
      </c>
      <c r="Q29" s="143"/>
      <c r="R29" s="56" t="e">
        <f t="shared" si="2"/>
        <v>#VALUE!</v>
      </c>
    </row>
    <row r="30" spans="1:18" x14ac:dyDescent="0.2">
      <c r="A30" s="28"/>
      <c r="B30" s="44">
        <v>7209</v>
      </c>
      <c r="C30" s="45" t="s">
        <v>4</v>
      </c>
      <c r="D30" s="34">
        <v>1003</v>
      </c>
      <c r="E30" s="35">
        <v>22</v>
      </c>
      <c r="F30" s="137">
        <f>(0.000000004089*(E30)^2)-(0.00000041793*E30)+0.000017016</f>
        <v>9.8006160000000011E-6</v>
      </c>
      <c r="G30" s="138"/>
      <c r="H30" s="138" t="e">
        <f>(1057-(C30+I$10))/3.7483</f>
        <v>#VALUE!</v>
      </c>
      <c r="I30" s="139"/>
      <c r="J30" s="150" t="e">
        <f>F$8/(F$8-1)*1000/F$9*(C30-D30)/10</f>
        <v>#VALUE!</v>
      </c>
      <c r="K30" s="145"/>
      <c r="L30" s="142" t="e">
        <f>(((30*F30)/(F$8-1))*(H30/B30))^0.5</f>
        <v>#VALUE!</v>
      </c>
      <c r="M30" s="143"/>
      <c r="N30" s="28"/>
      <c r="O30" s="56">
        <v>41.855094775329555</v>
      </c>
      <c r="P30" s="142">
        <v>4.8574063625627664E-4</v>
      </c>
      <c r="Q30" s="143"/>
      <c r="R30" s="56" t="e">
        <f t="shared" si="2"/>
        <v>#VALUE!</v>
      </c>
    </row>
    <row r="31" spans="1:18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8" x14ac:dyDescent="0.2">
      <c r="A32" s="28"/>
      <c r="B32" s="36" t="s">
        <v>62</v>
      </c>
      <c r="C32" s="162" t="s">
        <v>63</v>
      </c>
      <c r="D32" s="162"/>
      <c r="E32" s="55"/>
      <c r="F32" s="37"/>
      <c r="G32" s="163" t="s">
        <v>64</v>
      </c>
      <c r="H32" s="164"/>
      <c r="I32" s="164"/>
      <c r="J32" s="164"/>
      <c r="K32" s="28"/>
      <c r="L32" s="28"/>
      <c r="M32" s="28"/>
      <c r="N32" s="28"/>
    </row>
    <row r="33" spans="1:16" x14ac:dyDescent="0.2">
      <c r="A33" s="28"/>
      <c r="B33" s="157" t="s">
        <v>65</v>
      </c>
      <c r="C33" s="157"/>
      <c r="D33" s="158"/>
      <c r="E33" s="38">
        <v>11.16</v>
      </c>
      <c r="F33" s="28"/>
      <c r="G33" s="28"/>
      <c r="H33" s="28"/>
      <c r="I33" s="28"/>
      <c r="J33" s="168" t="s">
        <v>46</v>
      </c>
      <c r="K33" s="169"/>
      <c r="L33" s="161" t="s">
        <v>66</v>
      </c>
      <c r="M33" s="123"/>
      <c r="N33" s="28"/>
    </row>
    <row r="34" spans="1:16" x14ac:dyDescent="0.2">
      <c r="A34" s="28"/>
      <c r="B34" s="157" t="s">
        <v>67</v>
      </c>
      <c r="C34" s="157"/>
      <c r="D34" s="158"/>
      <c r="E34" s="39">
        <v>0</v>
      </c>
      <c r="F34" s="28"/>
      <c r="G34" s="28"/>
      <c r="H34" s="28"/>
      <c r="I34" s="28"/>
      <c r="J34" s="159">
        <v>69.69</v>
      </c>
      <c r="K34" s="160"/>
      <c r="L34" s="161">
        <v>2E-3</v>
      </c>
      <c r="M34" s="123"/>
      <c r="N34" s="28"/>
    </row>
    <row r="35" spans="1:16" x14ac:dyDescent="0.2">
      <c r="A35" s="28"/>
      <c r="B35" s="157" t="s">
        <v>68</v>
      </c>
      <c r="C35" s="165"/>
      <c r="D35" s="165"/>
      <c r="E35" s="39">
        <v>100</v>
      </c>
      <c r="F35" s="28">
        <v>6.25E-2</v>
      </c>
      <c r="G35" s="28"/>
      <c r="H35" s="28"/>
      <c r="I35" s="28"/>
      <c r="J35" s="28"/>
      <c r="K35" s="28"/>
      <c r="L35" s="28"/>
      <c r="M35" s="28"/>
      <c r="N35" s="28"/>
    </row>
    <row r="36" spans="1:16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6" x14ac:dyDescent="0.2">
      <c r="A37" s="28"/>
      <c r="C37" s="16" t="s">
        <v>52</v>
      </c>
      <c r="D37" s="56" t="s">
        <v>71</v>
      </c>
      <c r="N37" s="28"/>
    </row>
    <row r="38" spans="1:16" x14ac:dyDescent="0.2">
      <c r="A38" s="28"/>
      <c r="N38" s="28"/>
      <c r="P38" s="56" t="s">
        <v>4</v>
      </c>
    </row>
    <row r="39" spans="1:16" x14ac:dyDescent="0.2">
      <c r="A39" s="28"/>
      <c r="N39" s="28"/>
    </row>
    <row r="40" spans="1:16" x14ac:dyDescent="0.2">
      <c r="A40" s="28"/>
      <c r="N40" s="28"/>
    </row>
    <row r="41" spans="1:16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6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6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6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6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6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</sheetData>
  <mergeCells count="102">
    <mergeCell ref="A1:N1"/>
    <mergeCell ref="C2:D2"/>
    <mergeCell ref="B12:E12"/>
    <mergeCell ref="F12:I12"/>
    <mergeCell ref="J12:M12"/>
    <mergeCell ref="F13:G13"/>
    <mergeCell ref="H13:I13"/>
    <mergeCell ref="J13:K13"/>
    <mergeCell ref="L13:M13"/>
    <mergeCell ref="P15:Q15"/>
    <mergeCell ref="F16:G16"/>
    <mergeCell ref="H16:I16"/>
    <mergeCell ref="J16:K16"/>
    <mergeCell ref="L16:M16"/>
    <mergeCell ref="P16:Q16"/>
    <mergeCell ref="F14:G14"/>
    <mergeCell ref="H14:I14"/>
    <mergeCell ref="J14:K14"/>
    <mergeCell ref="L14:M14"/>
    <mergeCell ref="F15:G15"/>
    <mergeCell ref="H15:I15"/>
    <mergeCell ref="J15:K15"/>
    <mergeCell ref="L15:M15"/>
    <mergeCell ref="F17:G17"/>
    <mergeCell ref="H17:I17"/>
    <mergeCell ref="J17:K17"/>
    <mergeCell ref="L17:M17"/>
    <mergeCell ref="P17:Q17"/>
    <mergeCell ref="F18:G18"/>
    <mergeCell ref="H18:I18"/>
    <mergeCell ref="J18:K18"/>
    <mergeCell ref="L18:M18"/>
    <mergeCell ref="P18:Q18"/>
    <mergeCell ref="F19:G19"/>
    <mergeCell ref="H19:I19"/>
    <mergeCell ref="J19:K19"/>
    <mergeCell ref="L19:M19"/>
    <mergeCell ref="P19:Q19"/>
    <mergeCell ref="F20:G20"/>
    <mergeCell ref="H20:I20"/>
    <mergeCell ref="J20:K20"/>
    <mergeCell ref="L20:M20"/>
    <mergeCell ref="P20:Q20"/>
    <mergeCell ref="F21:G21"/>
    <mergeCell ref="H21:I21"/>
    <mergeCell ref="J21:K21"/>
    <mergeCell ref="L21:M21"/>
    <mergeCell ref="P21:Q21"/>
    <mergeCell ref="F22:G22"/>
    <mergeCell ref="H22:I22"/>
    <mergeCell ref="J22:K22"/>
    <mergeCell ref="L22:M22"/>
    <mergeCell ref="P22:Q22"/>
    <mergeCell ref="F23:G23"/>
    <mergeCell ref="H23:I23"/>
    <mergeCell ref="J23:K23"/>
    <mergeCell ref="L23:M23"/>
    <mergeCell ref="P23:Q23"/>
    <mergeCell ref="F24:G24"/>
    <mergeCell ref="H24:I24"/>
    <mergeCell ref="J24:K24"/>
    <mergeCell ref="L24:M24"/>
    <mergeCell ref="P24:Q24"/>
    <mergeCell ref="F25:G25"/>
    <mergeCell ref="H25:I25"/>
    <mergeCell ref="J25:K25"/>
    <mergeCell ref="L25:M25"/>
    <mergeCell ref="P25:Q25"/>
    <mergeCell ref="F26:G26"/>
    <mergeCell ref="H26:I26"/>
    <mergeCell ref="J26:K26"/>
    <mergeCell ref="L26:M26"/>
    <mergeCell ref="P26:Q26"/>
    <mergeCell ref="F27:G27"/>
    <mergeCell ref="H27:I27"/>
    <mergeCell ref="J27:K27"/>
    <mergeCell ref="L27:M27"/>
    <mergeCell ref="P27:Q27"/>
    <mergeCell ref="F28:G28"/>
    <mergeCell ref="H28:I28"/>
    <mergeCell ref="J28:K28"/>
    <mergeCell ref="L28:M28"/>
    <mergeCell ref="P28:Q28"/>
    <mergeCell ref="F29:G29"/>
    <mergeCell ref="H29:I29"/>
    <mergeCell ref="J29:K29"/>
    <mergeCell ref="L29:M29"/>
    <mergeCell ref="P29:Q29"/>
    <mergeCell ref="F30:G30"/>
    <mergeCell ref="H30:I30"/>
    <mergeCell ref="J30:K30"/>
    <mergeCell ref="L30:M30"/>
    <mergeCell ref="P30:Q30"/>
    <mergeCell ref="B35:D35"/>
    <mergeCell ref="C32:D32"/>
    <mergeCell ref="G32:J32"/>
    <mergeCell ref="B33:D33"/>
    <mergeCell ref="J33:K33"/>
    <mergeCell ref="L33:M33"/>
    <mergeCell ref="B34:D34"/>
    <mergeCell ref="J34:K34"/>
    <mergeCell ref="L34:M34"/>
  </mergeCells>
  <pageMargins left="0.75" right="0.75" top="1" bottom="1" header="0.5" footer="0.5"/>
  <pageSetup paperSize="17" orientation="landscape" r:id="rId1"/>
  <headerFooter alignWithMargins="0"/>
  <drawing r:id="rId2"/>
  <legacyDrawing r:id="rId3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workbookViewId="0">
      <selection activeCell="O38" sqref="O38"/>
    </sheetView>
  </sheetViews>
  <sheetFormatPr defaultColWidth="8.85546875" defaultRowHeight="12.75" x14ac:dyDescent="0.2"/>
  <cols>
    <col min="1" max="1" width="6.42578125" style="48" customWidth="1"/>
    <col min="2" max="3" width="10.7109375" style="48" customWidth="1"/>
    <col min="4" max="4" width="11.28515625" style="48" customWidth="1"/>
    <col min="5" max="5" width="10.7109375" style="48" customWidth="1"/>
    <col min="6" max="6" width="8.85546875" style="48"/>
    <col min="7" max="7" width="9.7109375" style="48" customWidth="1"/>
    <col min="8" max="8" width="10.42578125" style="48" customWidth="1"/>
    <col min="9" max="12" width="8.85546875" style="48"/>
    <col min="13" max="13" width="10.42578125" style="48" customWidth="1"/>
    <col min="14" max="14" width="6.85546875" style="48" customWidth="1"/>
    <col min="15" max="16384" width="8.85546875" style="48"/>
  </cols>
  <sheetData>
    <row r="1" spans="1:18" ht="18" x14ac:dyDescent="0.2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8" ht="13.5" thickBot="1" x14ac:dyDescent="0.25">
      <c r="A2" s="28"/>
      <c r="B2" s="16" t="s">
        <v>14</v>
      </c>
      <c r="C2" s="116" t="s">
        <v>18</v>
      </c>
      <c r="D2" s="116"/>
      <c r="L2" s="16" t="s">
        <v>30</v>
      </c>
      <c r="M2" s="33" t="s">
        <v>69</v>
      </c>
      <c r="N2" s="28"/>
    </row>
    <row r="3" spans="1:18" ht="13.5" thickBot="1" x14ac:dyDescent="0.25">
      <c r="A3" s="28"/>
      <c r="L3" s="16" t="s">
        <v>31</v>
      </c>
      <c r="M3" s="22" t="s">
        <v>70</v>
      </c>
      <c r="N3" s="28"/>
    </row>
    <row r="4" spans="1:18" ht="13.5" thickBot="1" x14ac:dyDescent="0.25">
      <c r="A4" s="28"/>
      <c r="C4" s="16" t="s">
        <v>15</v>
      </c>
      <c r="D4" s="17" t="s">
        <v>72</v>
      </c>
      <c r="H4" s="19" t="s">
        <v>23</v>
      </c>
      <c r="L4" s="16" t="s">
        <v>32</v>
      </c>
      <c r="M4" s="30">
        <v>41428</v>
      </c>
      <c r="N4" s="28"/>
    </row>
    <row r="5" spans="1:18" ht="13.5" thickBot="1" x14ac:dyDescent="0.25">
      <c r="A5" s="28"/>
      <c r="C5" s="16" t="s">
        <v>16</v>
      </c>
      <c r="D5" s="18"/>
      <c r="H5" s="16" t="s">
        <v>24</v>
      </c>
      <c r="I5" s="17" t="s">
        <v>22</v>
      </c>
      <c r="N5" s="28"/>
    </row>
    <row r="6" spans="1:18" ht="13.5" thickBot="1" x14ac:dyDescent="0.25">
      <c r="A6" s="28"/>
      <c r="C6" s="16" t="s">
        <v>17</v>
      </c>
      <c r="D6" s="18" t="s">
        <v>5</v>
      </c>
      <c r="H6" s="16" t="s">
        <v>25</v>
      </c>
      <c r="I6" s="22">
        <v>98</v>
      </c>
      <c r="N6" s="28"/>
    </row>
    <row r="7" spans="1:18" ht="15" thickBot="1" x14ac:dyDescent="0.25">
      <c r="A7" s="28"/>
      <c r="E7" s="16"/>
      <c r="H7" s="20" t="s">
        <v>26</v>
      </c>
      <c r="I7" s="23">
        <v>72</v>
      </c>
      <c r="J7" s="48" t="s">
        <v>61</v>
      </c>
      <c r="K7" s="24" t="s">
        <v>57</v>
      </c>
      <c r="N7" s="28"/>
    </row>
    <row r="8" spans="1:18" ht="13.5" thickBot="1" x14ac:dyDescent="0.25">
      <c r="A8" s="28"/>
      <c r="E8" s="16" t="s">
        <v>19</v>
      </c>
      <c r="F8" s="40">
        <v>2.7</v>
      </c>
      <c r="H8" s="21" t="s">
        <v>27</v>
      </c>
      <c r="I8" s="22">
        <v>5.9119999999999999</v>
      </c>
      <c r="J8" s="48" t="s">
        <v>60</v>
      </c>
      <c r="K8" s="48" t="s">
        <v>55</v>
      </c>
      <c r="N8" s="28"/>
    </row>
    <row r="9" spans="1:18" ht="13.5" thickBot="1" x14ac:dyDescent="0.25">
      <c r="A9" s="28"/>
      <c r="E9" s="16" t="s">
        <v>20</v>
      </c>
      <c r="F9" s="32">
        <v>51.11</v>
      </c>
      <c r="G9" s="48" t="s">
        <v>59</v>
      </c>
      <c r="H9" s="21" t="s">
        <v>28</v>
      </c>
      <c r="I9" s="22">
        <v>15.212</v>
      </c>
      <c r="J9" s="48" t="s">
        <v>60</v>
      </c>
      <c r="K9" s="24" t="s">
        <v>58</v>
      </c>
      <c r="N9" s="28"/>
    </row>
    <row r="10" spans="1:18" ht="13.5" thickBot="1" x14ac:dyDescent="0.25">
      <c r="A10" s="28"/>
      <c r="E10" s="16" t="s">
        <v>6</v>
      </c>
      <c r="F10" s="31">
        <v>10</v>
      </c>
      <c r="G10" s="48" t="s">
        <v>59</v>
      </c>
      <c r="H10" s="20" t="s">
        <v>29</v>
      </c>
      <c r="I10" s="22">
        <v>0.8</v>
      </c>
      <c r="J10" s="48" t="s">
        <v>39</v>
      </c>
      <c r="K10" s="48" t="s">
        <v>56</v>
      </c>
      <c r="N10" s="28"/>
    </row>
    <row r="11" spans="1:18" x14ac:dyDescent="0.2">
      <c r="A11" s="28"/>
      <c r="N11" s="28"/>
    </row>
    <row r="12" spans="1:18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8" ht="23.25" customHeight="1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  <c r="O13" s="48" t="s">
        <v>1</v>
      </c>
      <c r="R13" s="48" t="s">
        <v>2</v>
      </c>
    </row>
    <row r="14" spans="1:18" x14ac:dyDescent="0.2">
      <c r="A14" s="28"/>
      <c r="B14" s="41" t="s">
        <v>38</v>
      </c>
      <c r="C14" s="47" t="s">
        <v>40</v>
      </c>
      <c r="D14" s="47" t="s">
        <v>40</v>
      </c>
      <c r="E14" s="42" t="s">
        <v>41</v>
      </c>
      <c r="F14" s="130" t="s">
        <v>49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8" x14ac:dyDescent="0.2">
      <c r="A15" s="28"/>
      <c r="B15" s="43">
        <v>0.25</v>
      </c>
      <c r="C15" s="34">
        <v>1042.0999999999999</v>
      </c>
      <c r="D15" s="34">
        <v>1003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>(1057-(C15+I$10))/3.7483</f>
        <v>3.7617053064056067</v>
      </c>
      <c r="I15" s="139"/>
      <c r="J15" s="140">
        <f>F$8/(F$8-1)*1000/F$9*(C15-D15)/10</f>
        <v>121.50264136176845</v>
      </c>
      <c r="K15" s="141"/>
      <c r="L15" s="142">
        <f t="shared" ref="L15:L25" si="1">(((30*F15)/(F$8-1))*(H15/B15))^0.5</f>
        <v>5.0340559195865192E-2</v>
      </c>
      <c r="M15" s="143"/>
      <c r="N15" s="28"/>
      <c r="O15" s="48">
        <v>100.45222746079077</v>
      </c>
      <c r="P15" s="142">
        <v>6.2639899540907693E-2</v>
      </c>
      <c r="Q15" s="143"/>
      <c r="R15" s="48">
        <f>J15/$J$15*100</f>
        <v>100</v>
      </c>
    </row>
    <row r="16" spans="1:18" x14ac:dyDescent="0.2">
      <c r="A16" s="28"/>
      <c r="B16" s="43">
        <v>0.5</v>
      </c>
      <c r="C16" s="34">
        <v>1042.0999999999999</v>
      </c>
      <c r="D16" s="34">
        <v>1003</v>
      </c>
      <c r="E16" s="35">
        <v>23.1</v>
      </c>
      <c r="F16" s="144">
        <f t="shared" si="0"/>
        <v>9.5437482900000011E-6</v>
      </c>
      <c r="G16" s="145"/>
      <c r="H16" s="138">
        <f>(1057-(C16+I$10))/3.7483</f>
        <v>3.7617053064056067</v>
      </c>
      <c r="I16" s="139"/>
      <c r="J16" s="140">
        <f>F$8/(F$8-1)*1000/F$9*(C16-D16)/10</f>
        <v>121.50264136176845</v>
      </c>
      <c r="K16" s="141"/>
      <c r="L16" s="143">
        <f t="shared" si="1"/>
        <v>3.5596150776119093E-2</v>
      </c>
      <c r="M16" s="149"/>
      <c r="N16" s="28"/>
      <c r="O16" s="48">
        <v>99.405850091407686</v>
      </c>
      <c r="P16" s="143">
        <v>4.4564559509814763E-2</v>
      </c>
      <c r="Q16" s="149"/>
      <c r="R16" s="48">
        <f t="shared" ref="R16:R30" si="2">J16/$J$15*100</f>
        <v>100</v>
      </c>
    </row>
    <row r="17" spans="1:18" x14ac:dyDescent="0.2">
      <c r="A17" s="28"/>
      <c r="B17" s="43">
        <v>1</v>
      </c>
      <c r="C17" s="34">
        <v>1041.5</v>
      </c>
      <c r="D17" s="34">
        <v>1003</v>
      </c>
      <c r="E17" s="35">
        <v>23.1</v>
      </c>
      <c r="F17" s="144">
        <f t="shared" si="0"/>
        <v>9.5437482900000011E-6</v>
      </c>
      <c r="G17" s="145"/>
      <c r="H17" s="138">
        <f>(1057-(C17+I$10))/3.7483</f>
        <v>3.921777872635607</v>
      </c>
      <c r="I17" s="139"/>
      <c r="J17" s="140">
        <f>F$8/(F$8-1)*1000/F$9*(C17-D17)/10</f>
        <v>119.63815070148584</v>
      </c>
      <c r="K17" s="141"/>
      <c r="L17" s="143">
        <f t="shared" si="1"/>
        <v>2.5700238336864384E-2</v>
      </c>
      <c r="M17" s="149"/>
      <c r="N17" s="28"/>
      <c r="O17" s="48">
        <v>98.010680265563053</v>
      </c>
      <c r="P17" s="143">
        <v>3.1766034589208576E-2</v>
      </c>
      <c r="Q17" s="149"/>
      <c r="R17" s="48">
        <f t="shared" si="2"/>
        <v>98.46547314578028</v>
      </c>
    </row>
    <row r="18" spans="1:18" x14ac:dyDescent="0.2">
      <c r="A18" s="28"/>
      <c r="B18" s="43">
        <v>2</v>
      </c>
      <c r="C18" s="34">
        <v>1039.5</v>
      </c>
      <c r="D18" s="34">
        <v>1003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4.4553530934023549</v>
      </c>
      <c r="I18" s="139"/>
      <c r="J18" s="140">
        <f>F$8/(F$8-1)*1000/F$9*(C18-D18)/10</f>
        <v>113.42318183387617</v>
      </c>
      <c r="K18" s="141"/>
      <c r="L18" s="142">
        <f>(((30*F18)/(F$8-1))*(H18/B18))^0.5</f>
        <v>1.9369647678134046E-2</v>
      </c>
      <c r="M18" s="143"/>
      <c r="N18" s="28"/>
      <c r="O18" s="48">
        <v>97.313095352641525</v>
      </c>
      <c r="P18" s="142">
        <v>2.2551290863365551E-2</v>
      </c>
      <c r="Q18" s="143"/>
      <c r="R18" s="48">
        <f t="shared" si="2"/>
        <v>93.350383631713768</v>
      </c>
    </row>
    <row r="19" spans="1:18" x14ac:dyDescent="0.2">
      <c r="A19" s="28"/>
      <c r="B19" s="43">
        <v>4</v>
      </c>
      <c r="C19" s="34">
        <v>1037.3</v>
      </c>
      <c r="D19" s="34">
        <v>1003</v>
      </c>
      <c r="E19" s="35">
        <v>23.1</v>
      </c>
      <c r="F19" s="137">
        <f t="shared" si="0"/>
        <v>9.5437482900000011E-6</v>
      </c>
      <c r="G19" s="138"/>
      <c r="H19" s="138">
        <f>(1057-(C19+I$10))/3.7483</f>
        <v>5.0422858362457887</v>
      </c>
      <c r="I19" s="139"/>
      <c r="J19" s="140">
        <f t="shared" ref="J19:J25" si="3">F$8/(F$8-1)*1000/F$9*(C19-D19)/10</f>
        <v>106.58671607950541</v>
      </c>
      <c r="K19" s="141"/>
      <c r="L19" s="142">
        <f t="shared" si="1"/>
        <v>1.457066555880674E-2</v>
      </c>
      <c r="M19" s="143"/>
      <c r="N19" s="28"/>
      <c r="O19" s="48">
        <v>96.266717983257649</v>
      </c>
      <c r="P19" s="142">
        <v>1.6040434593055739E-2</v>
      </c>
      <c r="Q19" s="143"/>
      <c r="R19" s="48">
        <f t="shared" si="2"/>
        <v>87.723785166240489</v>
      </c>
    </row>
    <row r="20" spans="1:18" x14ac:dyDescent="0.2">
      <c r="A20" s="28"/>
      <c r="B20" s="43">
        <v>8</v>
      </c>
      <c r="C20" s="34">
        <v>1035.2</v>
      </c>
      <c r="D20" s="34">
        <v>1003</v>
      </c>
      <c r="E20" s="35">
        <v>23.1</v>
      </c>
      <c r="F20" s="137">
        <f t="shared" si="0"/>
        <v>9.5437482900000011E-6</v>
      </c>
      <c r="G20" s="138"/>
      <c r="H20" s="138">
        <f t="shared" ref="H20:H25" si="4">(1057-(C20+I$10))/3.7483</f>
        <v>5.6025398180508494</v>
      </c>
      <c r="I20" s="139"/>
      <c r="J20" s="150">
        <f t="shared" si="3"/>
        <v>100.06099876851557</v>
      </c>
      <c r="K20" s="145"/>
      <c r="L20" s="142">
        <f t="shared" si="1"/>
        <v>1.0860332888968918E-2</v>
      </c>
      <c r="M20" s="143"/>
      <c r="N20" s="28"/>
      <c r="O20" s="48">
        <v>93.47637833156918</v>
      </c>
      <c r="P20" s="142">
        <v>1.1518160174688043E-2</v>
      </c>
      <c r="Q20" s="143"/>
      <c r="R20" s="48">
        <f t="shared" si="2"/>
        <v>82.352941176470893</v>
      </c>
    </row>
    <row r="21" spans="1:18" x14ac:dyDescent="0.2">
      <c r="A21" s="28"/>
      <c r="B21" s="43">
        <v>16</v>
      </c>
      <c r="C21" s="34">
        <v>1030.2</v>
      </c>
      <c r="D21" s="34">
        <v>1003</v>
      </c>
      <c r="E21" s="35">
        <v>23.1</v>
      </c>
      <c r="F21" s="137">
        <f t="shared" si="0"/>
        <v>9.5437482900000011E-6</v>
      </c>
      <c r="G21" s="138"/>
      <c r="H21" s="138">
        <f t="shared" si="4"/>
        <v>6.9364778699677192</v>
      </c>
      <c r="I21" s="139"/>
      <c r="J21" s="150">
        <f t="shared" si="3"/>
        <v>84.523576599491435</v>
      </c>
      <c r="K21" s="145"/>
      <c r="L21" s="142">
        <f t="shared" si="1"/>
        <v>8.5448642218582567E-3</v>
      </c>
      <c r="M21" s="143"/>
      <c r="N21" s="28"/>
      <c r="O21" s="48">
        <v>87.895699028192226</v>
      </c>
      <c r="P21" s="142">
        <v>8.3877440201525523E-3</v>
      </c>
      <c r="Q21" s="143"/>
      <c r="R21" s="48">
        <f t="shared" si="2"/>
        <v>69.565217391304628</v>
      </c>
    </row>
    <row r="22" spans="1:18" x14ac:dyDescent="0.2">
      <c r="A22" s="28"/>
      <c r="B22" s="43">
        <v>32</v>
      </c>
      <c r="C22" s="34">
        <v>1020.1</v>
      </c>
      <c r="D22" s="34">
        <v>1003.1</v>
      </c>
      <c r="E22" s="35">
        <v>23.1</v>
      </c>
      <c r="F22" s="137">
        <f t="shared" si="0"/>
        <v>9.5437482900000011E-6</v>
      </c>
      <c r="G22" s="138"/>
      <c r="H22" s="138">
        <f t="shared" si="4"/>
        <v>9.6310327348398008</v>
      </c>
      <c r="I22" s="139"/>
      <c r="J22" s="150">
        <f t="shared" si="3"/>
        <v>52.827235374682061</v>
      </c>
      <c r="K22" s="145"/>
      <c r="L22" s="142">
        <f>(((30*F22)/(F$8-1))*(H22/B22))^0.5</f>
        <v>7.1196246051869793E-3</v>
      </c>
      <c r="M22" s="143"/>
      <c r="N22" s="28"/>
      <c r="O22" s="48">
        <v>83.36139709419794</v>
      </c>
      <c r="P22" s="142">
        <v>6.0567908945102777E-3</v>
      </c>
      <c r="Q22" s="143"/>
      <c r="R22" s="48">
        <f t="shared" si="2"/>
        <v>43.478260869565318</v>
      </c>
    </row>
    <row r="23" spans="1:18" x14ac:dyDescent="0.2">
      <c r="A23" s="28"/>
      <c r="B23" s="43">
        <v>59</v>
      </c>
      <c r="C23" s="34">
        <v>1013.5</v>
      </c>
      <c r="D23" s="34">
        <v>1003.1</v>
      </c>
      <c r="E23" s="35">
        <v>23.1</v>
      </c>
      <c r="F23" s="137">
        <f t="shared" si="0"/>
        <v>9.5437482900000011E-6</v>
      </c>
      <c r="G23" s="138"/>
      <c r="H23" s="138">
        <f t="shared" si="4"/>
        <v>11.391830963370074</v>
      </c>
      <c r="I23" s="139"/>
      <c r="J23" s="150">
        <f t="shared" si="3"/>
        <v>32.317838111570133</v>
      </c>
      <c r="K23" s="145"/>
      <c r="L23" s="142">
        <f t="shared" si="1"/>
        <v>5.702514722515685E-3</v>
      </c>
      <c r="M23" s="143"/>
      <c r="N23" s="28"/>
      <c r="O23" s="48">
        <v>77.083132877898677</v>
      </c>
      <c r="P23" s="142">
        <v>4.4128280353336177E-3</v>
      </c>
      <c r="Q23" s="143"/>
      <c r="R23" s="48">
        <f t="shared" si="2"/>
        <v>26.598465473145787</v>
      </c>
    </row>
    <row r="24" spans="1:18" x14ac:dyDescent="0.2">
      <c r="A24" s="28"/>
      <c r="B24" s="43">
        <v>120</v>
      </c>
      <c r="C24" s="34">
        <v>1013</v>
      </c>
      <c r="D24" s="34">
        <v>1003.1</v>
      </c>
      <c r="E24" s="35">
        <v>23.1</v>
      </c>
      <c r="F24" s="137">
        <f t="shared" si="0"/>
        <v>9.5437482900000011E-6</v>
      </c>
      <c r="G24" s="138"/>
      <c r="H24" s="138">
        <f t="shared" si="4"/>
        <v>11.52522476856176</v>
      </c>
      <c r="I24" s="139"/>
      <c r="J24" s="150">
        <f t="shared" si="3"/>
        <v>30.764095894667712</v>
      </c>
      <c r="K24" s="145"/>
      <c r="L24" s="142">
        <f t="shared" si="1"/>
        <v>4.021885791531332E-3</v>
      </c>
      <c r="M24" s="143"/>
      <c r="N24" s="28"/>
      <c r="O24" s="48">
        <v>72.200038487443237</v>
      </c>
      <c r="P24" s="142">
        <v>3.1900218957925251E-3</v>
      </c>
      <c r="Q24" s="143"/>
      <c r="R24" s="48">
        <f t="shared" si="2"/>
        <v>25.319693094629152</v>
      </c>
    </row>
    <row r="25" spans="1:18" s="50" customFormat="1" x14ac:dyDescent="0.2">
      <c r="B25" s="51">
        <v>256</v>
      </c>
      <c r="C25" s="52">
        <v>1012.5</v>
      </c>
      <c r="D25" s="52">
        <v>1003.1</v>
      </c>
      <c r="E25" s="53">
        <v>23.1</v>
      </c>
      <c r="F25" s="185">
        <f t="shared" si="0"/>
        <v>9.5437482900000011E-6</v>
      </c>
      <c r="G25" s="186"/>
      <c r="H25" s="186">
        <f t="shared" si="4"/>
        <v>11.658618573753447</v>
      </c>
      <c r="I25" s="187"/>
      <c r="J25" s="188">
        <f t="shared" si="3"/>
        <v>29.210353677765301</v>
      </c>
      <c r="K25" s="189"/>
      <c r="L25" s="190">
        <f t="shared" si="1"/>
        <v>2.7694862884990786E-3</v>
      </c>
      <c r="M25" s="191"/>
      <c r="O25" s="50">
        <v>65.224189358221651</v>
      </c>
      <c r="P25" s="190">
        <v>2.3242636080929783E-3</v>
      </c>
      <c r="Q25" s="191"/>
      <c r="R25" s="50">
        <f t="shared" si="2"/>
        <v>24.040920716112531</v>
      </c>
    </row>
    <row r="26" spans="1:18" s="50" customFormat="1" x14ac:dyDescent="0.2">
      <c r="B26" s="51">
        <v>545</v>
      </c>
      <c r="C26" s="52">
        <v>1012</v>
      </c>
      <c r="D26" s="52">
        <v>1003.1</v>
      </c>
      <c r="E26" s="53">
        <v>23.1</v>
      </c>
      <c r="F26" s="185">
        <f t="shared" si="0"/>
        <v>9.5437482900000011E-6</v>
      </c>
      <c r="G26" s="186"/>
      <c r="H26" s="186">
        <f>(1057-(C26+I$10))/3.7483</f>
        <v>11.792012378945135</v>
      </c>
      <c r="I26" s="187"/>
      <c r="J26" s="188">
        <f>F$8/(F$8-1)*1000/F$9*(C26-D26)/10</f>
        <v>27.656611460862887</v>
      </c>
      <c r="K26" s="189"/>
      <c r="L26" s="190">
        <f>(((30*F26)/(F$8-1))*(H26/B26))^0.5</f>
        <v>1.9089359946708869E-3</v>
      </c>
      <c r="M26" s="191"/>
      <c r="O26" s="50">
        <v>61.038679880688939</v>
      </c>
      <c r="P26" s="190">
        <v>1.7638929598848534E-3</v>
      </c>
      <c r="Q26" s="191"/>
      <c r="R26" s="50">
        <f t="shared" si="2"/>
        <v>22.7621483375959</v>
      </c>
    </row>
    <row r="27" spans="1:18" x14ac:dyDescent="0.2">
      <c r="A27" s="28"/>
      <c r="B27" s="43">
        <v>1293</v>
      </c>
      <c r="C27" s="34" t="s">
        <v>4</v>
      </c>
      <c r="D27" s="34">
        <v>1003.1</v>
      </c>
      <c r="E27" s="35">
        <v>23.1</v>
      </c>
      <c r="F27" s="144">
        <f>(0.000000004089*(E27)^2)-(0.00000041793*E27)+0.000017016</f>
        <v>9.5437482900000011E-6</v>
      </c>
      <c r="G27" s="145"/>
      <c r="H27" s="146" t="e">
        <f>(1057-(C27+I$10))/3.7483</f>
        <v>#VALUE!</v>
      </c>
      <c r="I27" s="147"/>
      <c r="J27" s="150" t="e">
        <f>F$8/(F$8-1)*1000/F$9*(C27-D27)/10</f>
        <v>#VALUE!</v>
      </c>
      <c r="K27" s="174"/>
      <c r="L27" s="143" t="e">
        <f>(((30*F27)/(F$8-1))*(H27/B27))^0.5</f>
        <v>#VALUE!</v>
      </c>
      <c r="M27" s="149"/>
      <c r="N27" s="28"/>
      <c r="O27" s="48">
        <v>52.667660925623103</v>
      </c>
      <c r="P27" s="143">
        <v>1.0653576090874346E-3</v>
      </c>
      <c r="Q27" s="149"/>
      <c r="R27" s="48" t="e">
        <f t="shared" si="2"/>
        <v>#VALUE!</v>
      </c>
    </row>
    <row r="28" spans="1:18" x14ac:dyDescent="0.2">
      <c r="A28" s="28"/>
      <c r="B28" s="43">
        <v>1883</v>
      </c>
      <c r="C28" s="34" t="s">
        <v>4</v>
      </c>
      <c r="D28" s="34">
        <v>1003.1</v>
      </c>
      <c r="E28" s="35">
        <v>23.1</v>
      </c>
      <c r="F28" s="137">
        <f>(0.000000004089*(E28)^2)-(0.00000041793*E28)+0.000017016</f>
        <v>9.5437482900000011E-6</v>
      </c>
      <c r="G28" s="138"/>
      <c r="H28" s="138" t="e">
        <f>(1057-(C28+I$10))/3.7483</f>
        <v>#VALUE!</v>
      </c>
      <c r="I28" s="139"/>
      <c r="J28" s="150" t="e">
        <f>F$8/(F$8-1)*1000/F$9*(C28-D28)/10</f>
        <v>#VALUE!</v>
      </c>
      <c r="K28" s="145"/>
      <c r="L28" s="142" t="e">
        <f>(((30*F28)/(F$8-1))*(H28/B28))^0.5</f>
        <v>#VALUE!</v>
      </c>
      <c r="M28" s="143"/>
      <c r="N28" s="28"/>
      <c r="O28" s="48">
        <v>48.830943904551148</v>
      </c>
      <c r="P28" s="142">
        <v>9.1366999400296954E-4</v>
      </c>
      <c r="Q28" s="143"/>
      <c r="R28" s="48" t="e">
        <f t="shared" si="2"/>
        <v>#VALUE!</v>
      </c>
    </row>
    <row r="29" spans="1:18" x14ac:dyDescent="0.2">
      <c r="A29" s="28"/>
      <c r="B29" s="44">
        <v>2776</v>
      </c>
      <c r="C29" s="45" t="s">
        <v>4</v>
      </c>
      <c r="D29" s="34">
        <v>1003.1</v>
      </c>
      <c r="E29" s="35">
        <v>23.1</v>
      </c>
      <c r="F29" s="137">
        <f>(0.000000004089*(E29)^2)-(0.00000041793*E29)+0.000017016</f>
        <v>9.5437482900000011E-6</v>
      </c>
      <c r="G29" s="138"/>
      <c r="H29" s="138" t="e">
        <f>(1057-(C29+I$10))/3.7483</f>
        <v>#VALUE!</v>
      </c>
      <c r="I29" s="139"/>
      <c r="J29" s="150" t="e">
        <f>F$8/(F$8-1)*1000/F$9*(C29-D29)/10</f>
        <v>#VALUE!</v>
      </c>
      <c r="K29" s="145"/>
      <c r="L29" s="142" t="e">
        <f>(((30*F29)/(F$8-1))*(H29/B29))^0.5</f>
        <v>#VALUE!</v>
      </c>
      <c r="M29" s="143"/>
      <c r="N29" s="28"/>
      <c r="O29" s="48">
        <v>45.69181179640151</v>
      </c>
      <c r="P29" s="142">
        <v>7.6110821320462261E-4</v>
      </c>
      <c r="Q29" s="143"/>
      <c r="R29" s="48" t="e">
        <f t="shared" si="2"/>
        <v>#VALUE!</v>
      </c>
    </row>
    <row r="30" spans="1:18" x14ac:dyDescent="0.2">
      <c r="A30" s="28"/>
      <c r="B30" s="44">
        <v>7209</v>
      </c>
      <c r="C30" s="45" t="s">
        <v>4</v>
      </c>
      <c r="D30" s="34">
        <v>1003</v>
      </c>
      <c r="E30" s="35">
        <v>22</v>
      </c>
      <c r="F30" s="137">
        <f>(0.000000004089*(E30)^2)-(0.00000041793*E30)+0.000017016</f>
        <v>9.8006160000000011E-6</v>
      </c>
      <c r="G30" s="138"/>
      <c r="H30" s="138" t="e">
        <f>(1057-(C30+I$10))/3.7483</f>
        <v>#VALUE!</v>
      </c>
      <c r="I30" s="139"/>
      <c r="J30" s="150" t="e">
        <f>F$8/(F$8-1)*1000/F$9*(C30-D30)/10</f>
        <v>#VALUE!</v>
      </c>
      <c r="K30" s="145"/>
      <c r="L30" s="142" t="e">
        <f>(((30*F30)/(F$8-1))*(H30/B30))^0.5</f>
        <v>#VALUE!</v>
      </c>
      <c r="M30" s="143"/>
      <c r="N30" s="28"/>
      <c r="O30" s="48">
        <v>41.855094775329555</v>
      </c>
      <c r="P30" s="142">
        <v>4.8574063625627664E-4</v>
      </c>
      <c r="Q30" s="143"/>
      <c r="R30" s="48" t="e">
        <f t="shared" si="2"/>
        <v>#VALUE!</v>
      </c>
    </row>
    <row r="31" spans="1:18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8" x14ac:dyDescent="0.2">
      <c r="A32" s="28"/>
      <c r="B32" s="36" t="s">
        <v>62</v>
      </c>
      <c r="C32" s="162" t="s">
        <v>63</v>
      </c>
      <c r="D32" s="162"/>
      <c r="E32" s="49"/>
      <c r="F32" s="37"/>
      <c r="G32" s="163" t="s">
        <v>64</v>
      </c>
      <c r="H32" s="164"/>
      <c r="I32" s="164"/>
      <c r="J32" s="164"/>
      <c r="K32" s="28"/>
      <c r="L32" s="28"/>
      <c r="M32" s="28"/>
      <c r="N32" s="28"/>
    </row>
    <row r="33" spans="1:14" x14ac:dyDescent="0.2">
      <c r="A33" s="28"/>
      <c r="B33" s="157" t="s">
        <v>65</v>
      </c>
      <c r="C33" s="157"/>
      <c r="D33" s="158"/>
      <c r="E33" s="38">
        <v>0</v>
      </c>
      <c r="F33" s="28"/>
      <c r="G33" s="28"/>
      <c r="H33" s="28"/>
      <c r="I33" s="28"/>
      <c r="J33" s="168" t="s">
        <v>46</v>
      </c>
      <c r="K33" s="169"/>
      <c r="L33" s="161" t="s">
        <v>66</v>
      </c>
      <c r="M33" s="123"/>
      <c r="N33" s="28"/>
    </row>
    <row r="34" spans="1:14" x14ac:dyDescent="0.2">
      <c r="A34" s="28"/>
      <c r="B34" s="157" t="s">
        <v>67</v>
      </c>
      <c r="C34" s="157"/>
      <c r="D34" s="158"/>
      <c r="E34" s="39">
        <v>0</v>
      </c>
      <c r="F34" s="28"/>
      <c r="G34" s="28"/>
      <c r="H34" s="28"/>
      <c r="I34" s="28"/>
      <c r="J34" s="159">
        <v>69.69</v>
      </c>
      <c r="K34" s="160"/>
      <c r="L34" s="161">
        <v>2E-3</v>
      </c>
      <c r="M34" s="123"/>
      <c r="N34" s="28"/>
    </row>
    <row r="35" spans="1:14" x14ac:dyDescent="0.2">
      <c r="A35" s="28"/>
      <c r="B35" s="157" t="s">
        <v>68</v>
      </c>
      <c r="C35" s="165"/>
      <c r="D35" s="165"/>
      <c r="E35" s="39">
        <v>100</v>
      </c>
      <c r="F35" s="28">
        <v>6.25E-2</v>
      </c>
      <c r="G35" s="28"/>
      <c r="H35" s="28"/>
      <c r="I35" s="28"/>
      <c r="J35" s="28"/>
      <c r="K35" s="28"/>
      <c r="L35" s="28"/>
      <c r="M35" s="28"/>
      <c r="N35" s="28"/>
    </row>
    <row r="36" spans="1:1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x14ac:dyDescent="0.2">
      <c r="A37" s="28"/>
      <c r="C37" s="16" t="s">
        <v>52</v>
      </c>
      <c r="D37" s="48" t="s">
        <v>71</v>
      </c>
      <c r="N37" s="28"/>
    </row>
    <row r="38" spans="1:14" x14ac:dyDescent="0.2">
      <c r="A38" s="28"/>
      <c r="N38" s="28"/>
    </row>
    <row r="39" spans="1:14" x14ac:dyDescent="0.2">
      <c r="A39" s="28"/>
      <c r="N39" s="28"/>
    </row>
    <row r="40" spans="1:14" x14ac:dyDescent="0.2">
      <c r="A40" s="28"/>
      <c r="N40" s="28"/>
    </row>
    <row r="41" spans="1:1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</sheetData>
  <mergeCells count="102">
    <mergeCell ref="P30:Q30"/>
    <mergeCell ref="P24:Q24"/>
    <mergeCell ref="P25:Q25"/>
    <mergeCell ref="P26:Q26"/>
    <mergeCell ref="P27:Q27"/>
    <mergeCell ref="P28:Q28"/>
    <mergeCell ref="P29:Q29"/>
    <mergeCell ref="B35:D35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B33:D33"/>
    <mergeCell ref="J33:K33"/>
    <mergeCell ref="L33:M33"/>
    <mergeCell ref="B34:D34"/>
    <mergeCell ref="J34:K34"/>
    <mergeCell ref="L34:M34"/>
    <mergeCell ref="F30:G30"/>
    <mergeCell ref="H30:I30"/>
    <mergeCell ref="J30:K30"/>
    <mergeCell ref="L30:M30"/>
    <mergeCell ref="C32:D32"/>
    <mergeCell ref="G32:J32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F17:G17"/>
    <mergeCell ref="H17:I17"/>
    <mergeCell ref="J17:K17"/>
    <mergeCell ref="L17:M17"/>
    <mergeCell ref="F14:G14"/>
    <mergeCell ref="H14:I14"/>
    <mergeCell ref="J14:K14"/>
    <mergeCell ref="L14:M14"/>
    <mergeCell ref="F15:G15"/>
    <mergeCell ref="H15:I15"/>
    <mergeCell ref="J15:K15"/>
    <mergeCell ref="L15:M15"/>
    <mergeCell ref="A1:N1"/>
    <mergeCell ref="C2:D2"/>
    <mergeCell ref="B12:E12"/>
    <mergeCell ref="F12:I12"/>
    <mergeCell ref="J12:M12"/>
    <mergeCell ref="F13:G13"/>
    <mergeCell ref="H13:I13"/>
    <mergeCell ref="J13:K13"/>
    <mergeCell ref="L13:M13"/>
  </mergeCells>
  <phoneticPr fontId="14" type="noConversion"/>
  <pageMargins left="0.75" right="0.75" top="1" bottom="1" header="0.5" footer="0.5"/>
  <headerFooter alignWithMargin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7"/>
  <sheetViews>
    <sheetView zoomScaleNormal="100" workbookViewId="0">
      <selection activeCell="J36" sqref="J36"/>
    </sheetView>
  </sheetViews>
  <sheetFormatPr defaultRowHeight="12.75" x14ac:dyDescent="0.2"/>
  <sheetData>
    <row r="1" spans="1:18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R1" s="111"/>
    </row>
    <row r="2" spans="1:18" ht="13.5" thickBot="1" x14ac:dyDescent="0.25">
      <c r="A2" s="28"/>
      <c r="B2" s="16" t="s">
        <v>14</v>
      </c>
      <c r="C2" s="116" t="s">
        <v>73</v>
      </c>
      <c r="D2" s="116"/>
      <c r="E2" s="77"/>
      <c r="F2" s="77"/>
      <c r="G2" s="77"/>
      <c r="H2" s="77"/>
      <c r="I2" s="77"/>
      <c r="J2" s="77"/>
      <c r="K2" s="77"/>
      <c r="L2" s="16" t="s">
        <v>30</v>
      </c>
      <c r="M2" s="81" t="s">
        <v>128</v>
      </c>
      <c r="N2" s="28"/>
    </row>
    <row r="3" spans="1:18" ht="13.5" thickBot="1" x14ac:dyDescent="0.25">
      <c r="A3" s="28"/>
      <c r="B3" s="77"/>
      <c r="C3" s="77"/>
      <c r="D3" s="77"/>
      <c r="E3" s="77"/>
      <c r="F3" s="77"/>
      <c r="G3" s="77"/>
      <c r="H3" s="77"/>
      <c r="I3" s="77"/>
      <c r="J3" s="77"/>
      <c r="K3" s="77"/>
      <c r="L3" s="16" t="s">
        <v>31</v>
      </c>
      <c r="M3" s="22" t="s">
        <v>110</v>
      </c>
      <c r="N3" s="28"/>
    </row>
    <row r="4" spans="1:18" ht="13.5" thickBot="1" x14ac:dyDescent="0.25">
      <c r="A4" s="28"/>
      <c r="B4" s="77"/>
      <c r="C4" s="16" t="s">
        <v>15</v>
      </c>
      <c r="D4" s="17" t="s">
        <v>89</v>
      </c>
      <c r="E4" s="77"/>
      <c r="F4" s="77"/>
      <c r="G4" s="77"/>
      <c r="H4" s="19" t="s">
        <v>23</v>
      </c>
      <c r="I4" s="77"/>
      <c r="J4" s="77"/>
      <c r="K4" s="77"/>
      <c r="L4" s="16" t="s">
        <v>32</v>
      </c>
      <c r="M4" s="30">
        <v>41609</v>
      </c>
      <c r="N4" s="28"/>
    </row>
    <row r="5" spans="1:18" ht="13.5" thickBot="1" x14ac:dyDescent="0.25">
      <c r="A5" s="28"/>
      <c r="B5" s="77"/>
      <c r="C5" s="16" t="s">
        <v>16</v>
      </c>
      <c r="D5" s="80" t="s">
        <v>128</v>
      </c>
      <c r="E5" s="77"/>
      <c r="F5" s="77"/>
      <c r="G5" s="77"/>
      <c r="H5" s="16" t="s">
        <v>24</v>
      </c>
      <c r="I5" s="17" t="s">
        <v>22</v>
      </c>
      <c r="J5" s="77"/>
      <c r="K5" s="77"/>
      <c r="L5" s="77"/>
      <c r="M5" s="77"/>
      <c r="N5" s="28"/>
    </row>
    <row r="6" spans="1:18" ht="13.5" thickBot="1" x14ac:dyDescent="0.25">
      <c r="A6" s="28"/>
      <c r="B6" s="77"/>
      <c r="C6" s="16" t="s">
        <v>17</v>
      </c>
      <c r="D6" s="80" t="s">
        <v>129</v>
      </c>
      <c r="E6" s="77"/>
      <c r="F6" s="77"/>
      <c r="G6" s="77"/>
      <c r="H6" s="16" t="s">
        <v>25</v>
      </c>
      <c r="I6" s="22">
        <v>98</v>
      </c>
      <c r="J6" s="77"/>
      <c r="K6" s="77"/>
      <c r="L6" s="77"/>
      <c r="M6" s="77"/>
      <c r="N6" s="28"/>
    </row>
    <row r="7" spans="1:18" ht="15" thickBot="1" x14ac:dyDescent="0.25">
      <c r="A7" s="28"/>
      <c r="B7" s="77"/>
      <c r="C7" s="77"/>
      <c r="D7" s="77"/>
      <c r="E7" s="16"/>
      <c r="F7" s="77"/>
      <c r="G7" s="77"/>
      <c r="H7" s="20" t="s">
        <v>26</v>
      </c>
      <c r="I7" s="23">
        <v>72</v>
      </c>
      <c r="J7" s="77" t="s">
        <v>61</v>
      </c>
      <c r="K7" s="24" t="s">
        <v>57</v>
      </c>
      <c r="L7" s="77"/>
      <c r="M7" s="77"/>
      <c r="N7" s="28"/>
    </row>
    <row r="8" spans="1:18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77"/>
      <c r="H8" s="21" t="s">
        <v>27</v>
      </c>
      <c r="I8" s="22">
        <v>5.9119999999999999</v>
      </c>
      <c r="J8" s="77" t="s">
        <v>60</v>
      </c>
      <c r="K8" s="77" t="s">
        <v>55</v>
      </c>
      <c r="L8" s="77"/>
      <c r="M8" s="77"/>
      <c r="N8" s="28"/>
    </row>
    <row r="9" spans="1:18" ht="13.5" thickBot="1" x14ac:dyDescent="0.25">
      <c r="A9" s="28"/>
      <c r="B9" s="123" t="s">
        <v>20</v>
      </c>
      <c r="C9" s="123"/>
      <c r="D9" s="123"/>
      <c r="E9" s="123"/>
      <c r="F9" s="32">
        <f>E39-F10+F11</f>
        <v>22.2</v>
      </c>
      <c r="G9" s="77" t="s">
        <v>59</v>
      </c>
      <c r="H9" s="21" t="s">
        <v>28</v>
      </c>
      <c r="I9" s="22">
        <v>15.212</v>
      </c>
      <c r="J9" s="77" t="s">
        <v>60</v>
      </c>
      <c r="K9" s="24" t="s">
        <v>58</v>
      </c>
      <c r="L9" s="77"/>
      <c r="M9" s="77"/>
      <c r="N9" s="28"/>
    </row>
    <row r="10" spans="1:18" ht="13.5" thickBot="1" x14ac:dyDescent="0.25">
      <c r="A10" s="28"/>
      <c r="B10" s="122" t="s">
        <v>148</v>
      </c>
      <c r="C10" s="123"/>
      <c r="D10" s="123"/>
      <c r="E10" s="123"/>
      <c r="F10" s="31">
        <v>6.25</v>
      </c>
      <c r="G10" s="77" t="s">
        <v>59</v>
      </c>
      <c r="H10" s="20" t="s">
        <v>29</v>
      </c>
      <c r="I10" s="22">
        <v>0.8</v>
      </c>
      <c r="J10" s="77" t="s">
        <v>39</v>
      </c>
      <c r="K10" s="77" t="s">
        <v>56</v>
      </c>
      <c r="L10" s="77"/>
      <c r="M10" s="77"/>
      <c r="N10" s="28"/>
    </row>
    <row r="11" spans="1:18" ht="13.5" thickBot="1" x14ac:dyDescent="0.25">
      <c r="A11" s="28"/>
      <c r="B11" s="117" t="s">
        <v>146</v>
      </c>
      <c r="C11" s="118"/>
      <c r="D11" s="118"/>
      <c r="E11" s="118"/>
      <c r="F11" s="94">
        <v>2</v>
      </c>
      <c r="G11" s="77"/>
      <c r="H11" s="77"/>
      <c r="I11" s="77"/>
      <c r="J11" s="77"/>
      <c r="K11" s="77"/>
      <c r="L11" s="77"/>
      <c r="M11" s="77"/>
      <c r="N11" s="28"/>
    </row>
    <row r="12" spans="1:18" x14ac:dyDescent="0.2">
      <c r="A12" s="28"/>
      <c r="B12" s="119" t="s">
        <v>33</v>
      </c>
      <c r="C12" s="119"/>
      <c r="D12" s="119"/>
      <c r="E12" s="120"/>
      <c r="F12" s="121"/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8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8" x14ac:dyDescent="0.2">
      <c r="A14" s="28"/>
      <c r="B14" s="41" t="s">
        <v>38</v>
      </c>
      <c r="C14" s="76" t="s">
        <v>40</v>
      </c>
      <c r="D14" s="76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8" x14ac:dyDescent="0.2">
      <c r="A15" s="28"/>
      <c r="B15" s="43">
        <v>0.25</v>
      </c>
      <c r="C15" s="79">
        <v>1017.3</v>
      </c>
      <c r="D15" s="34">
        <v>1004</v>
      </c>
      <c r="E15" s="35">
        <v>23.1</v>
      </c>
      <c r="F15" s="137">
        <f t="shared" ref="F15:F27" si="0">(0.000000004089*(E15)^2)-(0.00000041793*E15)+0.000017016</f>
        <v>9.5437482900000011E-6</v>
      </c>
      <c r="G15" s="138"/>
      <c r="H15" s="138">
        <f t="shared" ref="H15:H25" si="1">(1057-(C15+I$10))/3.7483</f>
        <v>10.378038043913264</v>
      </c>
      <c r="I15" s="139"/>
      <c r="J15" s="140">
        <f>F$8/(F$8-1)*1000/F$9*(C15-D15)/10</f>
        <v>95.1510333863272</v>
      </c>
      <c r="K15" s="141"/>
      <c r="L15" s="142">
        <f>(((30*F15)/(F$8-1))*(H15/B15))^0.5</f>
        <v>8.3614823974960825E-2</v>
      </c>
      <c r="M15" s="143"/>
      <c r="N15" s="28"/>
    </row>
    <row r="16" spans="1:18" x14ac:dyDescent="0.2">
      <c r="A16" s="28"/>
      <c r="B16" s="43">
        <v>0.5</v>
      </c>
      <c r="C16" s="79">
        <v>1016.8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10.511431849104952</v>
      </c>
      <c r="I16" s="147"/>
      <c r="J16" s="140">
        <f t="shared" ref="J16:J25" si="2">F$8/(F$8-1)*1000/F$9*(C16-D16)/10</f>
        <v>91.573926868044197</v>
      </c>
      <c r="K16" s="148"/>
      <c r="L16" s="143">
        <f t="shared" ref="L16:L25" si="3">(((30*F16)/(F$8-1))*(H16/B16))^0.5</f>
        <v>5.9503374022580165E-2</v>
      </c>
      <c r="M16" s="149"/>
      <c r="N16" s="28"/>
    </row>
    <row r="17" spans="1:14" x14ac:dyDescent="0.2">
      <c r="A17" s="28"/>
      <c r="B17" s="43">
        <v>1</v>
      </c>
      <c r="C17" s="79">
        <v>1016.4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10.618146893258295</v>
      </c>
      <c r="I17" s="147"/>
      <c r="J17" s="140">
        <f t="shared" si="2"/>
        <v>88.712241653417976</v>
      </c>
      <c r="K17" s="148"/>
      <c r="L17" s="143">
        <f t="shared" si="3"/>
        <v>4.2288279823033993E-2</v>
      </c>
      <c r="M17" s="149"/>
      <c r="N17" s="28"/>
    </row>
    <row r="18" spans="1:14" x14ac:dyDescent="0.2">
      <c r="A18" s="28"/>
      <c r="B18" s="43">
        <v>2</v>
      </c>
      <c r="C18" s="79">
        <v>1016.4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10.618146893258295</v>
      </c>
      <c r="I18" s="139"/>
      <c r="J18" s="140">
        <f>F$8/(F$8-1)*1000/F$9*(C18-D18)/10</f>
        <v>88.712241653417976</v>
      </c>
      <c r="K18" s="141"/>
      <c r="L18" s="142">
        <f>(((30*F18)/(F$8-1))*(H18/B18))^0.5</f>
        <v>2.990232942758159E-2</v>
      </c>
      <c r="M18" s="143"/>
      <c r="N18" s="28"/>
    </row>
    <row r="19" spans="1:14" x14ac:dyDescent="0.2">
      <c r="A19" s="28"/>
      <c r="B19" s="43">
        <v>4</v>
      </c>
      <c r="C19" s="79">
        <v>1016.1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10.698183176373295</v>
      </c>
      <c r="I19" s="139"/>
      <c r="J19" s="140">
        <f t="shared" si="2"/>
        <v>86.565977742448496</v>
      </c>
      <c r="K19" s="141"/>
      <c r="L19" s="142">
        <f t="shared" si="3"/>
        <v>2.1223679276682859E-2</v>
      </c>
      <c r="M19" s="143"/>
      <c r="N19" s="28"/>
    </row>
    <row r="20" spans="1:14" x14ac:dyDescent="0.2">
      <c r="A20" s="28"/>
      <c r="B20" s="43">
        <v>8</v>
      </c>
      <c r="C20" s="79">
        <v>1015.5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10.858255742603326</v>
      </c>
      <c r="I20" s="139"/>
      <c r="J20" s="150">
        <f t="shared" si="2"/>
        <v>82.273449920508753</v>
      </c>
      <c r="K20" s="145"/>
      <c r="L20" s="142">
        <f t="shared" si="3"/>
        <v>1.5119265539748974E-2</v>
      </c>
      <c r="M20" s="143"/>
      <c r="N20" s="28"/>
    </row>
    <row r="21" spans="1:14" x14ac:dyDescent="0.2">
      <c r="A21" s="28"/>
      <c r="B21" s="43">
        <v>16</v>
      </c>
      <c r="C21" s="79">
        <v>1014.9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11.018328308833356</v>
      </c>
      <c r="I21" s="139"/>
      <c r="J21" s="150">
        <f t="shared" si="2"/>
        <v>77.98092209856901</v>
      </c>
      <c r="K21" s="145"/>
      <c r="L21" s="142">
        <f t="shared" si="3"/>
        <v>1.0769449844424109E-2</v>
      </c>
      <c r="M21" s="143"/>
      <c r="N21" s="28"/>
    </row>
    <row r="22" spans="1:14" x14ac:dyDescent="0.2">
      <c r="A22" s="28"/>
      <c r="B22" s="43">
        <v>32</v>
      </c>
      <c r="C22" s="79">
        <v>1013.6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11.36515220233173</v>
      </c>
      <c r="I22" s="139"/>
      <c r="J22" s="150">
        <f t="shared" si="2"/>
        <v>68.680445151033567</v>
      </c>
      <c r="K22" s="145"/>
      <c r="L22" s="142">
        <f>(((30*F22)/(F$8-1))*(H22/B22))^0.5</f>
        <v>7.7340734797409971E-3</v>
      </c>
      <c r="M22" s="143"/>
      <c r="N22" s="28"/>
    </row>
    <row r="23" spans="1:14" x14ac:dyDescent="0.2">
      <c r="A23" s="28"/>
      <c r="B23" s="43">
        <v>64</v>
      </c>
      <c r="C23" s="79">
        <v>1012.2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11.738654856868447</v>
      </c>
      <c r="I23" s="139"/>
      <c r="J23" s="150">
        <f t="shared" si="2"/>
        <v>58.664546899841355</v>
      </c>
      <c r="K23" s="145"/>
      <c r="L23" s="142">
        <f t="shared" si="3"/>
        <v>5.557952550071233E-3</v>
      </c>
      <c r="M23" s="143"/>
      <c r="N23" s="28"/>
    </row>
    <row r="24" spans="1:14" x14ac:dyDescent="0.2">
      <c r="A24" s="28"/>
      <c r="B24" s="43">
        <v>128</v>
      </c>
      <c r="C24" s="79">
        <v>1011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12.058799989328508</v>
      </c>
      <c r="I24" s="139"/>
      <c r="J24" s="150">
        <f t="shared" si="2"/>
        <v>50.079491255961855</v>
      </c>
      <c r="K24" s="145"/>
      <c r="L24" s="142">
        <f t="shared" si="3"/>
        <v>3.9832972465826825E-3</v>
      </c>
      <c r="M24" s="143"/>
      <c r="N24" s="28"/>
    </row>
    <row r="25" spans="1:14" x14ac:dyDescent="0.2">
      <c r="A25" s="28"/>
      <c r="B25" s="43">
        <v>256</v>
      </c>
      <c r="C25" s="79">
        <v>1010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12.325587599711882</v>
      </c>
      <c r="I25" s="139"/>
      <c r="J25" s="150">
        <f t="shared" si="2"/>
        <v>42.925278219395878</v>
      </c>
      <c r="K25" s="145"/>
      <c r="L25" s="142">
        <f t="shared" si="3"/>
        <v>2.8476033070059777E-3</v>
      </c>
      <c r="M25" s="143"/>
      <c r="N25" s="28"/>
    </row>
    <row r="26" spans="1:14" x14ac:dyDescent="0.2">
      <c r="A26" s="28"/>
      <c r="B26" s="43">
        <v>512</v>
      </c>
      <c r="C26" s="79">
        <v>1009.2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12.539017688018568</v>
      </c>
      <c r="I26" s="139"/>
      <c r="J26" s="150">
        <f>F$8/(F$8-1)*1000/F$9*(C26-D26)/10</f>
        <v>37.201907790143416</v>
      </c>
      <c r="K26" s="145"/>
      <c r="L26" s="142">
        <f>(((30*F26)/(F$8-1))*(H26/B26))^0.5</f>
        <v>2.0309182021286832E-3</v>
      </c>
      <c r="M26" s="143"/>
      <c r="N26" s="28"/>
    </row>
    <row r="27" spans="1:14" x14ac:dyDescent="0.2">
      <c r="A27" s="28"/>
      <c r="B27" s="43">
        <v>1491</v>
      </c>
      <c r="C27" s="79">
        <v>1009</v>
      </c>
      <c r="D27" s="34">
        <v>1004</v>
      </c>
      <c r="E27" s="35">
        <v>23.1</v>
      </c>
      <c r="F27" s="137">
        <f t="shared" si="0"/>
        <v>9.5437482900000011E-6</v>
      </c>
      <c r="G27" s="138"/>
      <c r="H27" s="138">
        <f>(1057-(C27+I$10))/3.7483</f>
        <v>12.592375210095256</v>
      </c>
      <c r="I27" s="139"/>
      <c r="J27" s="150">
        <f>F$8/(F$8-1)*1000/F$9*(C27-D27)/10</f>
        <v>35.771065182829894</v>
      </c>
      <c r="K27" s="145"/>
      <c r="L27" s="142">
        <f>(((30*F27)/(F$8-1))*(H27/B27))^0.5</f>
        <v>1.1926435425973659E-3</v>
      </c>
      <c r="M27" s="143"/>
      <c r="N27" s="28"/>
    </row>
    <row r="28" spans="1:14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20" ht="13.5" thickBot="1" x14ac:dyDescent="0.25">
      <c r="A33" s="28"/>
      <c r="B33" s="36" t="s">
        <v>62</v>
      </c>
      <c r="C33" s="162" t="s">
        <v>63</v>
      </c>
      <c r="D33" s="162"/>
      <c r="E33" s="78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20" ht="13.5" thickTop="1" x14ac:dyDescent="0.2">
      <c r="A34" s="28"/>
      <c r="B34" s="157" t="s">
        <v>65</v>
      </c>
      <c r="C34" s="157"/>
      <c r="D34" s="158"/>
      <c r="E34" s="38">
        <v>1.18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20" x14ac:dyDescent="0.2">
      <c r="A35" s="28"/>
      <c r="B35" s="157" t="s">
        <v>67</v>
      </c>
      <c r="C35" s="157"/>
      <c r="D35" s="158"/>
      <c r="E35" s="39">
        <f>100*(E34/(F9+E34))</f>
        <v>5.0470487596236095</v>
      </c>
      <c r="F35" s="28"/>
      <c r="G35" s="28"/>
      <c r="H35" s="28"/>
      <c r="I35" s="28"/>
      <c r="J35" s="159">
        <v>36.9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20" ht="13.5" thickBot="1" x14ac:dyDescent="0.25">
      <c r="A36" s="28"/>
      <c r="B36" s="157" t="s">
        <v>68</v>
      </c>
      <c r="C36" s="165"/>
      <c r="D36" s="165"/>
      <c r="E36" s="39">
        <f>100-E35</f>
        <v>94.952951240376393</v>
      </c>
      <c r="F36" s="28" t="s">
        <v>4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5.0470487596236095</v>
      </c>
      <c r="P36" s="105">
        <f>100-(O36+Q36)</f>
        <v>59.915312232677508</v>
      </c>
      <c r="Q36" s="106">
        <f>J35*(E36/100)</f>
        <v>35.037639007698886</v>
      </c>
    </row>
    <row r="37" spans="1:20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20" x14ac:dyDescent="0.2">
      <c r="A38" s="28"/>
      <c r="B38" s="77"/>
      <c r="C38" s="16" t="s">
        <v>52</v>
      </c>
      <c r="D38" s="117" t="s">
        <v>153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20" x14ac:dyDescent="0.2">
      <c r="A39" s="28"/>
      <c r="B39" s="77"/>
      <c r="C39" s="77"/>
      <c r="D39" s="93" t="s">
        <v>154</v>
      </c>
      <c r="E39" s="93">
        <v>26.45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20" x14ac:dyDescent="0.2">
      <c r="A40" s="2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28"/>
    </row>
    <row r="41" spans="1:20" x14ac:dyDescent="0.2">
      <c r="A41" s="28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28"/>
    </row>
    <row r="42" spans="1:20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20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T43" t="s">
        <v>4</v>
      </c>
    </row>
    <row r="44" spans="1:20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20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20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20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M38"/>
    <mergeCell ref="B8:E8"/>
    <mergeCell ref="B9:E9"/>
    <mergeCell ref="B10:E10"/>
    <mergeCell ref="B11:E11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O34:Q34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zoomScaleNormal="100" workbookViewId="0">
      <selection activeCell="B10" sqref="B10:E10"/>
    </sheetView>
  </sheetViews>
  <sheetFormatPr defaultRowHeight="12.75" x14ac:dyDescent="0.2"/>
  <sheetData>
    <row r="1" spans="1:17" ht="18.75" thickBot="1" x14ac:dyDescent="0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99"/>
      <c r="P1" s="99"/>
      <c r="Q1" s="99"/>
    </row>
    <row r="2" spans="1:17" ht="13.5" thickBot="1" x14ac:dyDescent="0.25">
      <c r="A2" s="28"/>
      <c r="B2" s="16" t="s">
        <v>14</v>
      </c>
      <c r="C2" s="116" t="s">
        <v>73</v>
      </c>
      <c r="D2" s="116"/>
      <c r="E2" s="99"/>
      <c r="F2" s="99"/>
      <c r="G2" s="99"/>
      <c r="H2" s="99"/>
      <c r="I2" s="99"/>
      <c r="J2" s="99"/>
      <c r="K2" s="99"/>
      <c r="L2" s="16" t="s">
        <v>30</v>
      </c>
      <c r="M2" s="80" t="s">
        <v>188</v>
      </c>
      <c r="N2" s="28"/>
      <c r="O2" s="99"/>
      <c r="P2" s="99"/>
      <c r="Q2" s="99"/>
    </row>
    <row r="3" spans="1:17" ht="13.5" thickBot="1" x14ac:dyDescent="0.25">
      <c r="A3" s="28"/>
      <c r="B3" s="99"/>
      <c r="C3" s="99"/>
      <c r="D3" s="99"/>
      <c r="E3" s="99"/>
      <c r="F3" s="99"/>
      <c r="G3" s="99"/>
      <c r="H3" s="99"/>
      <c r="I3" s="99"/>
      <c r="J3" s="99"/>
      <c r="K3" s="99"/>
      <c r="L3" s="16" t="s">
        <v>31</v>
      </c>
      <c r="M3" s="22" t="s">
        <v>110</v>
      </c>
      <c r="N3" s="28"/>
      <c r="O3" s="99"/>
      <c r="P3" s="99"/>
      <c r="Q3" s="99"/>
    </row>
    <row r="4" spans="1:17" ht="13.5" thickBot="1" x14ac:dyDescent="0.25">
      <c r="A4" s="28"/>
      <c r="B4" s="99"/>
      <c r="C4" s="16" t="s">
        <v>15</v>
      </c>
      <c r="D4" s="17" t="s">
        <v>89</v>
      </c>
      <c r="E4" s="99"/>
      <c r="F4" s="99"/>
      <c r="G4" s="99"/>
      <c r="H4" s="19" t="s">
        <v>23</v>
      </c>
      <c r="I4" s="99"/>
      <c r="J4" s="99"/>
      <c r="K4" s="99"/>
      <c r="L4" s="16" t="s">
        <v>32</v>
      </c>
      <c r="M4" s="30">
        <v>41613</v>
      </c>
      <c r="N4" s="28"/>
      <c r="O4" s="99"/>
      <c r="P4" s="99"/>
      <c r="Q4" s="99"/>
    </row>
    <row r="5" spans="1:17" ht="13.5" thickBot="1" x14ac:dyDescent="0.25">
      <c r="A5" s="28"/>
      <c r="B5" s="99"/>
      <c r="C5" s="16" t="s">
        <v>16</v>
      </c>
      <c r="D5" s="80" t="s">
        <v>188</v>
      </c>
      <c r="E5" s="99"/>
      <c r="F5" s="99"/>
      <c r="G5" s="99"/>
      <c r="H5" s="16" t="s">
        <v>24</v>
      </c>
      <c r="I5" s="17" t="s">
        <v>22</v>
      </c>
      <c r="J5" s="99"/>
      <c r="K5" s="99"/>
      <c r="L5" s="99"/>
      <c r="M5" s="99"/>
      <c r="N5" s="28"/>
      <c r="O5" s="99"/>
      <c r="P5" s="99"/>
      <c r="Q5" s="99"/>
    </row>
    <row r="6" spans="1:17" ht="13.5" thickBot="1" x14ac:dyDescent="0.25">
      <c r="A6" s="28"/>
      <c r="B6" s="99"/>
      <c r="C6" s="16" t="s">
        <v>17</v>
      </c>
      <c r="D6" s="80" t="s">
        <v>228</v>
      </c>
      <c r="E6" s="99"/>
      <c r="F6" s="99"/>
      <c r="G6" s="99"/>
      <c r="H6" s="16" t="s">
        <v>25</v>
      </c>
      <c r="I6" s="22">
        <v>98</v>
      </c>
      <c r="J6" s="99"/>
      <c r="K6" s="99"/>
      <c r="L6" s="99"/>
      <c r="M6" s="99"/>
      <c r="N6" s="28"/>
      <c r="O6" s="99"/>
      <c r="P6" s="99"/>
      <c r="Q6" s="99"/>
    </row>
    <row r="7" spans="1:17" ht="15" thickBot="1" x14ac:dyDescent="0.25">
      <c r="A7" s="28"/>
      <c r="B7" s="99"/>
      <c r="C7" s="99"/>
      <c r="D7" s="99"/>
      <c r="E7" s="16"/>
      <c r="F7" s="99"/>
      <c r="G7" s="99"/>
      <c r="H7" s="20" t="s">
        <v>26</v>
      </c>
      <c r="I7" s="23">
        <v>72</v>
      </c>
      <c r="J7" s="99" t="s">
        <v>61</v>
      </c>
      <c r="K7" s="24" t="s">
        <v>57</v>
      </c>
      <c r="L7" s="99"/>
      <c r="M7" s="99"/>
      <c r="N7" s="28"/>
      <c r="O7" s="99"/>
      <c r="P7" s="99"/>
      <c r="Q7" s="99"/>
    </row>
    <row r="8" spans="1:17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24" t="s">
        <v>212</v>
      </c>
      <c r="H8" s="21" t="s">
        <v>27</v>
      </c>
      <c r="I8" s="22">
        <v>5.9119999999999999</v>
      </c>
      <c r="J8" s="99" t="s">
        <v>60</v>
      </c>
      <c r="K8" s="99" t="s">
        <v>55</v>
      </c>
      <c r="L8" s="99"/>
      <c r="M8" s="99"/>
      <c r="N8" s="28"/>
      <c r="O8" s="99"/>
      <c r="P8" s="99"/>
      <c r="Q8" s="99"/>
    </row>
    <row r="9" spans="1:17" ht="13.5" thickBot="1" x14ac:dyDescent="0.25">
      <c r="A9" s="28"/>
      <c r="B9" s="123" t="s">
        <v>20</v>
      </c>
      <c r="C9" s="123"/>
      <c r="D9" s="123"/>
      <c r="E9" s="123"/>
      <c r="F9" s="32">
        <f>E39-(F10)+(F11)</f>
        <v>28.35</v>
      </c>
      <c r="G9" s="101" t="s">
        <v>59</v>
      </c>
      <c r="H9" s="21" t="s">
        <v>28</v>
      </c>
      <c r="I9" s="22">
        <v>15.212</v>
      </c>
      <c r="J9" s="99" t="s">
        <v>60</v>
      </c>
      <c r="K9" s="24" t="s">
        <v>58</v>
      </c>
      <c r="L9" s="99"/>
      <c r="M9" s="99"/>
      <c r="N9" s="28"/>
      <c r="O9" s="99"/>
      <c r="P9" s="99"/>
      <c r="Q9" s="99"/>
    </row>
    <row r="10" spans="1:17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101" t="s">
        <v>59</v>
      </c>
      <c r="H10" s="20" t="s">
        <v>29</v>
      </c>
      <c r="I10" s="22">
        <v>0.8</v>
      </c>
      <c r="J10" s="99" t="s">
        <v>39</v>
      </c>
      <c r="K10" s="99" t="s">
        <v>56</v>
      </c>
      <c r="L10" s="99"/>
      <c r="M10" s="99"/>
      <c r="N10" s="28"/>
      <c r="O10" s="99"/>
      <c r="P10" s="99"/>
      <c r="Q10" s="99"/>
    </row>
    <row r="11" spans="1:17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H11" s="99"/>
      <c r="I11" s="99"/>
      <c r="J11" s="99"/>
      <c r="K11" s="99"/>
      <c r="L11" s="99"/>
      <c r="M11" s="99"/>
      <c r="N11" s="28"/>
      <c r="O11" s="99"/>
      <c r="P11" s="99"/>
      <c r="Q11" s="99"/>
    </row>
    <row r="12" spans="1:17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  <c r="O12" s="99"/>
      <c r="P12" s="99"/>
      <c r="Q12" s="99"/>
    </row>
    <row r="13" spans="1:17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  <c r="O13" s="99"/>
      <c r="P13" s="99"/>
      <c r="Q13" s="99"/>
    </row>
    <row r="14" spans="1:17" x14ac:dyDescent="0.2">
      <c r="A14" s="28"/>
      <c r="B14" s="41" t="s">
        <v>38</v>
      </c>
      <c r="C14" s="98" t="s">
        <v>40</v>
      </c>
      <c r="D14" s="98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  <c r="O14" s="99"/>
      <c r="P14" s="99"/>
      <c r="Q14" s="99"/>
    </row>
    <row r="15" spans="1:17" x14ac:dyDescent="0.2">
      <c r="A15" s="28"/>
      <c r="B15" s="43">
        <v>0.25</v>
      </c>
      <c r="C15" s="79">
        <v>1022.6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8.9640637088813655</v>
      </c>
      <c r="I15" s="139"/>
      <c r="J15" s="140">
        <f>F$8/(F$8-1)*1000/F$9*(C15-D15)/10</f>
        <v>104.20168067226902</v>
      </c>
      <c r="K15" s="141"/>
      <c r="L15" s="142">
        <f>(((30*F15)/(F$8-1))*(H15/B15))^0.5</f>
        <v>7.7710216313635797E-2</v>
      </c>
      <c r="M15" s="143"/>
      <c r="N15" s="28"/>
      <c r="O15" s="99"/>
      <c r="P15" s="99"/>
      <c r="Q15" s="99"/>
    </row>
    <row r="16" spans="1:17" x14ac:dyDescent="0.2">
      <c r="A16" s="28"/>
      <c r="B16" s="43">
        <v>0.5</v>
      </c>
      <c r="C16" s="79">
        <v>1022.3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9.0440999919963954</v>
      </c>
      <c r="I16" s="147"/>
      <c r="J16" s="140">
        <f t="shared" ref="J16:J25" si="2">F$8/(F$8-1)*1000/F$9*(C16-D16)/10</f>
        <v>102.52100840336109</v>
      </c>
      <c r="K16" s="148"/>
      <c r="L16" s="143">
        <f t="shared" ref="L16:L25" si="3">(((30*F16)/(F$8-1))*(H16/B16))^0.5</f>
        <v>5.5194185701843403E-2</v>
      </c>
      <c r="M16" s="149"/>
      <c r="N16" s="28"/>
      <c r="O16" s="99"/>
      <c r="P16" s="99"/>
      <c r="Q16" s="99"/>
    </row>
    <row r="17" spans="1:17" x14ac:dyDescent="0.2">
      <c r="A17" s="28"/>
      <c r="B17" s="43">
        <v>1</v>
      </c>
      <c r="C17" s="79">
        <v>1021.8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9.1774937971880828</v>
      </c>
      <c r="I17" s="147"/>
      <c r="J17" s="140">
        <f t="shared" si="2"/>
        <v>99.719887955181818</v>
      </c>
      <c r="K17" s="148"/>
      <c r="L17" s="143">
        <f t="shared" si="3"/>
        <v>3.9314947928102369E-2</v>
      </c>
      <c r="M17" s="149"/>
      <c r="N17" s="28"/>
      <c r="O17" s="99"/>
      <c r="P17" s="99"/>
      <c r="Q17" s="99"/>
    </row>
    <row r="18" spans="1:17" x14ac:dyDescent="0.2">
      <c r="A18" s="28"/>
      <c r="B18" s="43">
        <v>2</v>
      </c>
      <c r="C18" s="79">
        <v>1021.4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9.2842088413414263</v>
      </c>
      <c r="I18" s="139"/>
      <c r="J18" s="140">
        <f>F$8/(F$8-1)*1000/F$9*(C18-D18)/10</f>
        <v>97.478991596638522</v>
      </c>
      <c r="K18" s="141"/>
      <c r="L18" s="142">
        <f>(((30*F18)/(F$8-1))*(H18/B18))^0.5</f>
        <v>2.7961026277169176E-2</v>
      </c>
      <c r="M18" s="143"/>
      <c r="N18" s="28"/>
      <c r="O18" s="99"/>
      <c r="P18" s="99"/>
      <c r="Q18" s="99"/>
    </row>
    <row r="19" spans="1:17" x14ac:dyDescent="0.2">
      <c r="A19" s="28"/>
      <c r="B19" s="43">
        <v>4</v>
      </c>
      <c r="C19" s="79">
        <v>1021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9.3909238854947699</v>
      </c>
      <c r="I19" s="139"/>
      <c r="J19" s="140">
        <f t="shared" si="2"/>
        <v>95.238095238095241</v>
      </c>
      <c r="K19" s="141"/>
      <c r="L19" s="142">
        <f t="shared" si="3"/>
        <v>1.9884735548284141E-2</v>
      </c>
      <c r="M19" s="143"/>
      <c r="N19" s="28"/>
      <c r="O19" s="99"/>
      <c r="P19" s="99"/>
      <c r="Q19" s="99"/>
    </row>
    <row r="20" spans="1:17" x14ac:dyDescent="0.2">
      <c r="A20" s="28"/>
      <c r="B20" s="43">
        <v>8</v>
      </c>
      <c r="C20" s="79">
        <v>1020.8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9.4442814075714576</v>
      </c>
      <c r="I20" s="139"/>
      <c r="J20" s="150">
        <f t="shared" si="2"/>
        <v>94.11764705882328</v>
      </c>
      <c r="K20" s="145"/>
      <c r="L20" s="142">
        <f t="shared" si="3"/>
        <v>1.4100519744315402E-2</v>
      </c>
      <c r="M20" s="143"/>
      <c r="N20" s="28"/>
      <c r="O20" s="99"/>
      <c r="P20" s="99"/>
      <c r="Q20" s="99"/>
    </row>
    <row r="21" spans="1:17" x14ac:dyDescent="0.2">
      <c r="A21" s="28"/>
      <c r="B21" s="43">
        <v>16</v>
      </c>
      <c r="C21" s="79">
        <v>1019.4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9.8177840621081742</v>
      </c>
      <c r="I21" s="139"/>
      <c r="J21" s="150">
        <f t="shared" si="2"/>
        <v>86.274509803921447</v>
      </c>
      <c r="K21" s="145"/>
      <c r="L21" s="142">
        <f t="shared" si="3"/>
        <v>1.0165819669127595E-2</v>
      </c>
      <c r="M21" s="143"/>
      <c r="N21" s="28"/>
      <c r="O21" s="99"/>
      <c r="P21" s="99"/>
      <c r="Q21" s="99"/>
    </row>
    <row r="22" spans="1:17" x14ac:dyDescent="0.2">
      <c r="A22" s="28"/>
      <c r="B22" s="43">
        <v>32</v>
      </c>
      <c r="C22" s="79">
        <v>1018.7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10.004535389376517</v>
      </c>
      <c r="I22" s="139"/>
      <c r="J22" s="150">
        <f t="shared" si="2"/>
        <v>82.35294117647085</v>
      </c>
      <c r="K22" s="145"/>
      <c r="L22" s="142">
        <f>(((30*F22)/(F$8-1))*(H22/B22))^0.5</f>
        <v>7.2563651387204517E-3</v>
      </c>
      <c r="M22" s="143"/>
      <c r="N22" s="28"/>
      <c r="O22" s="99"/>
      <c r="P22" s="99"/>
      <c r="Q22" s="99"/>
    </row>
    <row r="23" spans="1:17" x14ac:dyDescent="0.2">
      <c r="A23" s="28"/>
      <c r="B23" s="43">
        <v>64</v>
      </c>
      <c r="C23" s="79">
        <v>1017.3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10.378038043913264</v>
      </c>
      <c r="I23" s="139"/>
      <c r="J23" s="150">
        <f t="shared" si="2"/>
        <v>74.509803921568363</v>
      </c>
      <c r="K23" s="145"/>
      <c r="L23" s="142">
        <f t="shared" si="3"/>
        <v>5.2259264984350516E-3</v>
      </c>
      <c r="M23" s="143"/>
      <c r="N23" s="28"/>
      <c r="O23" s="99"/>
      <c r="P23" s="99"/>
      <c r="Q23" s="99"/>
    </row>
    <row r="24" spans="1:17" x14ac:dyDescent="0.2">
      <c r="A24" s="28"/>
      <c r="B24" s="43">
        <v>128</v>
      </c>
      <c r="C24" s="79">
        <v>1016.3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10.644825654296639</v>
      </c>
      <c r="I24" s="139"/>
      <c r="J24" s="150">
        <f t="shared" si="2"/>
        <v>68.907563025209839</v>
      </c>
      <c r="K24" s="145"/>
      <c r="L24" s="142">
        <f t="shared" si="3"/>
        <v>3.7424839501369145E-3</v>
      </c>
      <c r="M24" s="143"/>
      <c r="N24" s="28"/>
      <c r="O24" s="99"/>
      <c r="P24" s="99"/>
      <c r="Q24" s="99"/>
    </row>
    <row r="25" spans="1:17" x14ac:dyDescent="0.2">
      <c r="A25" s="28"/>
      <c r="B25" s="43">
        <v>256</v>
      </c>
      <c r="C25" s="79">
        <v>1015.4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10.88493450364167</v>
      </c>
      <c r="I25" s="139"/>
      <c r="J25" s="150">
        <f t="shared" si="2"/>
        <v>63.865546218487268</v>
      </c>
      <c r="K25" s="145"/>
      <c r="L25" s="142">
        <f t="shared" si="3"/>
        <v>2.6760152397913412E-3</v>
      </c>
      <c r="M25" s="143"/>
      <c r="N25" s="28"/>
      <c r="O25" s="99"/>
      <c r="P25" s="99"/>
      <c r="Q25" s="99"/>
    </row>
    <row r="26" spans="1:17" x14ac:dyDescent="0.2">
      <c r="A26" s="28"/>
      <c r="B26" s="43">
        <v>621</v>
      </c>
      <c r="C26" s="79">
        <v>1014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11.258437158178387</v>
      </c>
      <c r="I26" s="139"/>
      <c r="J26" s="150">
        <f>F$8/(F$8-1)*1000/F$9*(C26-D26)/10</f>
        <v>56.022408963585441</v>
      </c>
      <c r="K26" s="145"/>
      <c r="L26" s="142">
        <f>(((30*F26)/(F$8-1))*(H26/B26))^0.5</f>
        <v>1.7473862295744891E-3</v>
      </c>
      <c r="M26" s="143"/>
      <c r="N26" s="28"/>
      <c r="O26" s="99"/>
      <c r="P26" s="99"/>
      <c r="Q26" s="99"/>
    </row>
    <row r="27" spans="1:17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  <c r="O27" s="99"/>
      <c r="P27" s="99"/>
      <c r="Q27" s="99"/>
    </row>
    <row r="28" spans="1:17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  <c r="O28" s="99"/>
      <c r="P28" s="99"/>
      <c r="Q28" s="99"/>
    </row>
    <row r="29" spans="1:17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  <c r="O29" s="99"/>
      <c r="P29" s="99"/>
      <c r="Q29" s="99"/>
    </row>
    <row r="30" spans="1:17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  <c r="O30" s="99"/>
      <c r="P30" s="99"/>
      <c r="Q30" s="99"/>
    </row>
    <row r="31" spans="1:17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  <c r="O31" s="99"/>
      <c r="P31" s="99"/>
      <c r="Q31" s="99"/>
    </row>
    <row r="32" spans="1:17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99"/>
      <c r="P32" s="99"/>
      <c r="Q32" s="99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100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99"/>
      <c r="P33" s="99"/>
      <c r="Q33" s="99"/>
    </row>
    <row r="34" spans="1:17" ht="13.5" thickTop="1" x14ac:dyDescent="0.2">
      <c r="A34" s="28"/>
      <c r="B34" s="157" t="s">
        <v>65</v>
      </c>
      <c r="C34" s="157"/>
      <c r="D34" s="158"/>
      <c r="E34" s="38">
        <v>2.2999999999999998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7.5040783034257732</v>
      </c>
      <c r="F35" s="28"/>
      <c r="G35" s="28"/>
      <c r="H35" s="28"/>
      <c r="I35" s="28"/>
      <c r="J35" s="159">
        <v>58.6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92.495921696574229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7.5040783034257732</v>
      </c>
      <c r="P36" s="105">
        <f>100-(O36+Q36)</f>
        <v>38.293311582381733</v>
      </c>
      <c r="Q36" s="106">
        <f>J35*(E36/100)</f>
        <v>54.202610114192495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99"/>
      <c r="P37" s="99"/>
      <c r="Q37" s="99"/>
    </row>
    <row r="38" spans="1:17" x14ac:dyDescent="0.2">
      <c r="A38" s="28"/>
      <c r="B38" s="99"/>
      <c r="C38" s="16" t="s">
        <v>52</v>
      </c>
      <c r="D38" s="117" t="s">
        <v>214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  <c r="O38" s="99"/>
      <c r="P38" s="99"/>
      <c r="Q38" s="99"/>
    </row>
    <row r="39" spans="1:17" x14ac:dyDescent="0.2">
      <c r="A39" s="28"/>
      <c r="B39" s="99"/>
      <c r="C39" s="99"/>
      <c r="D39" s="93" t="s">
        <v>149</v>
      </c>
      <c r="E39" s="88">
        <v>32.6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  <c r="O39" s="99"/>
      <c r="P39" s="99"/>
      <c r="Q39" s="99"/>
    </row>
    <row r="40" spans="1:17" x14ac:dyDescent="0.2">
      <c r="A40" s="2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28"/>
      <c r="O40" s="99"/>
      <c r="P40" s="99"/>
      <c r="Q40" s="99"/>
    </row>
    <row r="41" spans="1:17" x14ac:dyDescent="0.2">
      <c r="A41" s="2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28"/>
      <c r="O41" s="99"/>
      <c r="P41" s="99"/>
      <c r="Q41" s="99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99"/>
      <c r="P42" s="99"/>
      <c r="Q42" s="99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99"/>
      <c r="P43" s="99"/>
      <c r="Q43" s="99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99"/>
      <c r="P44" s="99"/>
      <c r="Q44" s="99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99"/>
      <c r="P45" s="99"/>
      <c r="Q45" s="99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99"/>
      <c r="P46" s="99"/>
      <c r="Q46" s="99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99"/>
      <c r="P47" s="99"/>
      <c r="Q47" s="99"/>
    </row>
  </sheetData>
  <mergeCells count="96">
    <mergeCell ref="A1:N1"/>
    <mergeCell ref="C2:D2"/>
    <mergeCell ref="B11:E11"/>
    <mergeCell ref="B12:E12"/>
    <mergeCell ref="F12:I12"/>
    <mergeCell ref="J12:M12"/>
    <mergeCell ref="B8:E8"/>
    <mergeCell ref="B9:E9"/>
    <mergeCell ref="B10:E10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  <mergeCell ref="L16:M16"/>
    <mergeCell ref="F17:G17"/>
    <mergeCell ref="H17:I17"/>
    <mergeCell ref="J17:K17"/>
    <mergeCell ref="L17:M17"/>
    <mergeCell ref="F18:G18"/>
    <mergeCell ref="H18:I18"/>
    <mergeCell ref="J18:K18"/>
    <mergeCell ref="L18:M18"/>
    <mergeCell ref="F19:G19"/>
    <mergeCell ref="H19:I19"/>
    <mergeCell ref="J19:K19"/>
    <mergeCell ref="L19:M19"/>
    <mergeCell ref="F20:G20"/>
    <mergeCell ref="H20:I20"/>
    <mergeCell ref="J20:K20"/>
    <mergeCell ref="L20:M20"/>
    <mergeCell ref="F21:G21"/>
    <mergeCell ref="H21:I21"/>
    <mergeCell ref="J21:K21"/>
    <mergeCell ref="L21:M21"/>
    <mergeCell ref="F22:G22"/>
    <mergeCell ref="H22:I22"/>
    <mergeCell ref="J22:K22"/>
    <mergeCell ref="L22:M22"/>
    <mergeCell ref="F23:G23"/>
    <mergeCell ref="H23:I23"/>
    <mergeCell ref="J23:K23"/>
    <mergeCell ref="L23:M23"/>
    <mergeCell ref="F24:G24"/>
    <mergeCell ref="H24:I24"/>
    <mergeCell ref="J24:K24"/>
    <mergeCell ref="L24:M24"/>
    <mergeCell ref="F25:G25"/>
    <mergeCell ref="H25:I25"/>
    <mergeCell ref="J25:K25"/>
    <mergeCell ref="L25:M25"/>
    <mergeCell ref="F26:G26"/>
    <mergeCell ref="H26:I26"/>
    <mergeCell ref="J26:K26"/>
    <mergeCell ref="L26:M26"/>
    <mergeCell ref="F27:G27"/>
    <mergeCell ref="H27:I27"/>
    <mergeCell ref="J27:K27"/>
    <mergeCell ref="L27:M27"/>
    <mergeCell ref="F28:G28"/>
    <mergeCell ref="H28:I28"/>
    <mergeCell ref="J28:K28"/>
    <mergeCell ref="L28:M28"/>
    <mergeCell ref="F29:G29"/>
    <mergeCell ref="H29:I29"/>
    <mergeCell ref="J29:K29"/>
    <mergeCell ref="L29:M29"/>
    <mergeCell ref="F30:G30"/>
    <mergeCell ref="H30:I30"/>
    <mergeCell ref="J30:K30"/>
    <mergeCell ref="L30:M30"/>
    <mergeCell ref="O34:Q34"/>
    <mergeCell ref="B35:D35"/>
    <mergeCell ref="J35:K35"/>
    <mergeCell ref="L35:M35"/>
    <mergeCell ref="F31:G31"/>
    <mergeCell ref="H31:I31"/>
    <mergeCell ref="J31:K31"/>
    <mergeCell ref="L31:M31"/>
    <mergeCell ref="C33:D33"/>
    <mergeCell ref="G33:J33"/>
    <mergeCell ref="B36:D36"/>
    <mergeCell ref="D38:M38"/>
    <mergeCell ref="B34:D34"/>
    <mergeCell ref="J34:K34"/>
    <mergeCell ref="L34:M34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zoomScaleNormal="100" workbookViewId="0">
      <selection activeCell="E35" sqref="E35"/>
    </sheetView>
  </sheetViews>
  <sheetFormatPr defaultRowHeight="12.75" x14ac:dyDescent="0.2"/>
  <sheetData>
    <row r="1" spans="1:17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Q1" s="111"/>
    </row>
    <row r="2" spans="1:17" ht="13.5" thickBot="1" x14ac:dyDescent="0.25">
      <c r="A2" s="28"/>
      <c r="B2" s="16" t="s">
        <v>14</v>
      </c>
      <c r="C2" s="116" t="s">
        <v>73</v>
      </c>
      <c r="D2" s="116"/>
      <c r="E2" s="82"/>
      <c r="F2" s="82"/>
      <c r="G2" s="82"/>
      <c r="H2" s="82"/>
      <c r="I2" s="82"/>
      <c r="J2" s="82"/>
      <c r="K2" s="82"/>
      <c r="L2" s="16" t="s">
        <v>30</v>
      </c>
      <c r="M2" s="81" t="s">
        <v>138</v>
      </c>
      <c r="N2" s="28"/>
    </row>
    <row r="3" spans="1:17" ht="13.5" thickBot="1" x14ac:dyDescent="0.25">
      <c r="A3" s="28"/>
      <c r="B3" s="82"/>
      <c r="C3" s="82"/>
      <c r="D3" s="82"/>
      <c r="E3" s="82"/>
      <c r="F3" s="82"/>
      <c r="G3" s="82"/>
      <c r="H3" s="82"/>
      <c r="I3" s="82"/>
      <c r="J3" s="82"/>
      <c r="K3" s="82"/>
      <c r="L3" s="16" t="s">
        <v>31</v>
      </c>
      <c r="M3" s="22" t="s">
        <v>110</v>
      </c>
      <c r="N3" s="28"/>
    </row>
    <row r="4" spans="1:17" ht="13.5" thickBot="1" x14ac:dyDescent="0.25">
      <c r="A4" s="28"/>
      <c r="B4" s="82"/>
      <c r="C4" s="16" t="s">
        <v>15</v>
      </c>
      <c r="D4" s="17" t="s">
        <v>89</v>
      </c>
      <c r="E4" s="82"/>
      <c r="F4" s="82"/>
      <c r="G4" s="82"/>
      <c r="H4" s="19" t="s">
        <v>23</v>
      </c>
      <c r="I4" s="82"/>
      <c r="J4" s="82"/>
      <c r="K4" s="82"/>
      <c r="L4" s="16" t="s">
        <v>32</v>
      </c>
      <c r="M4" s="30">
        <v>41613</v>
      </c>
      <c r="N4" s="28"/>
    </row>
    <row r="5" spans="1:17" ht="13.5" thickBot="1" x14ac:dyDescent="0.25">
      <c r="A5" s="28"/>
      <c r="B5" s="82"/>
      <c r="C5" s="16" t="s">
        <v>16</v>
      </c>
      <c r="D5" s="80" t="s">
        <v>138</v>
      </c>
      <c r="E5" s="82"/>
      <c r="F5" s="82"/>
      <c r="G5" s="82"/>
      <c r="H5" s="16" t="s">
        <v>24</v>
      </c>
      <c r="I5" s="17" t="s">
        <v>22</v>
      </c>
      <c r="J5" s="82"/>
      <c r="K5" s="82"/>
      <c r="L5" s="82"/>
      <c r="M5" s="82"/>
      <c r="N5" s="28"/>
    </row>
    <row r="6" spans="1:17" ht="13.5" thickBot="1" x14ac:dyDescent="0.25">
      <c r="A6" s="28"/>
      <c r="B6" s="82"/>
      <c r="C6" s="16" t="s">
        <v>17</v>
      </c>
      <c r="D6" s="80" t="s">
        <v>229</v>
      </c>
      <c r="E6" s="82"/>
      <c r="F6" s="82"/>
      <c r="G6" s="82"/>
      <c r="H6" s="16" t="s">
        <v>25</v>
      </c>
      <c r="I6" s="22">
        <v>98</v>
      </c>
      <c r="J6" s="82"/>
      <c r="K6" s="82"/>
      <c r="L6" s="82"/>
      <c r="M6" s="82"/>
      <c r="N6" s="28"/>
    </row>
    <row r="7" spans="1:17" ht="15" thickBot="1" x14ac:dyDescent="0.25">
      <c r="A7" s="28"/>
      <c r="B7" s="82"/>
      <c r="C7" s="82"/>
      <c r="D7" s="82"/>
      <c r="E7" s="16"/>
      <c r="F7" s="82"/>
      <c r="G7" s="82"/>
      <c r="H7" s="20" t="s">
        <v>26</v>
      </c>
      <c r="I7" s="23">
        <v>72</v>
      </c>
      <c r="J7" s="82" t="s">
        <v>61</v>
      </c>
      <c r="K7" s="24" t="s">
        <v>57</v>
      </c>
      <c r="L7" s="82"/>
      <c r="M7" s="82"/>
      <c r="N7" s="28"/>
    </row>
    <row r="8" spans="1:17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82"/>
      <c r="H8" s="21" t="s">
        <v>27</v>
      </c>
      <c r="I8" s="22">
        <v>5.9119999999999999</v>
      </c>
      <c r="J8" s="82" t="s">
        <v>60</v>
      </c>
      <c r="K8" s="82" t="s">
        <v>55</v>
      </c>
      <c r="L8" s="82"/>
      <c r="M8" s="82"/>
      <c r="N8" s="28"/>
    </row>
    <row r="9" spans="1:17" ht="13.5" thickBot="1" x14ac:dyDescent="0.25">
      <c r="A9" s="28"/>
      <c r="B9" s="123" t="s">
        <v>20</v>
      </c>
      <c r="C9" s="123"/>
      <c r="D9" s="123"/>
      <c r="E9" s="123"/>
      <c r="F9" s="32">
        <f>E39-(F10)+(F11)</f>
        <v>21.16</v>
      </c>
      <c r="G9" s="82" t="s">
        <v>59</v>
      </c>
      <c r="H9" s="21" t="s">
        <v>28</v>
      </c>
      <c r="I9" s="22">
        <v>15.212</v>
      </c>
      <c r="J9" s="82" t="s">
        <v>60</v>
      </c>
      <c r="K9" s="24" t="s">
        <v>58</v>
      </c>
      <c r="L9" s="82"/>
      <c r="M9" s="82"/>
      <c r="N9" s="28"/>
    </row>
    <row r="10" spans="1:17" ht="13.5" thickBot="1" x14ac:dyDescent="0.25">
      <c r="A10" s="28"/>
      <c r="B10" s="122" t="s">
        <v>148</v>
      </c>
      <c r="C10" s="123"/>
      <c r="D10" s="123"/>
      <c r="E10" s="123"/>
      <c r="F10" s="31">
        <v>6.25</v>
      </c>
      <c r="G10" s="82" t="s">
        <v>59</v>
      </c>
      <c r="H10" s="20" t="s">
        <v>29</v>
      </c>
      <c r="I10" s="22">
        <v>0.8</v>
      </c>
      <c r="J10" s="82" t="s">
        <v>39</v>
      </c>
      <c r="K10" s="82" t="s">
        <v>56</v>
      </c>
      <c r="L10" s="82"/>
      <c r="M10" s="82"/>
      <c r="N10" s="28"/>
    </row>
    <row r="11" spans="1:17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82" t="s">
        <v>59</v>
      </c>
      <c r="H11" s="82"/>
      <c r="I11" s="82"/>
      <c r="J11" s="82"/>
      <c r="K11" s="82"/>
      <c r="L11" s="82"/>
      <c r="M11" s="82"/>
      <c r="N11" s="28"/>
    </row>
    <row r="12" spans="1:17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</row>
    <row r="13" spans="1:17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</row>
    <row r="14" spans="1:17" x14ac:dyDescent="0.2">
      <c r="A14" s="28"/>
      <c r="B14" s="41" t="s">
        <v>38</v>
      </c>
      <c r="C14" s="84" t="s">
        <v>40</v>
      </c>
      <c r="D14" s="84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</row>
    <row r="15" spans="1:17" x14ac:dyDescent="0.2">
      <c r="A15" s="28"/>
      <c r="B15" s="43">
        <v>0.25</v>
      </c>
      <c r="C15" s="79">
        <v>1017.3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10.378038043913264</v>
      </c>
      <c r="I15" s="139"/>
      <c r="J15" s="140">
        <f>F$8/(F$8-1)*1000/F$9*(C15-D15)/10</f>
        <v>99.827643722895246</v>
      </c>
      <c r="K15" s="141"/>
      <c r="L15" s="142">
        <f>(((30*F15)/(F$8-1))*(H15/B15))^0.5</f>
        <v>8.3614823974960825E-2</v>
      </c>
      <c r="M15" s="143"/>
      <c r="N15" s="28"/>
    </row>
    <row r="16" spans="1:17" x14ac:dyDescent="0.2">
      <c r="A16" s="28"/>
      <c r="B16" s="43">
        <v>0.5</v>
      </c>
      <c r="C16" s="79">
        <v>1016.3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10.644825654296639</v>
      </c>
      <c r="I16" s="147"/>
      <c r="J16" s="140">
        <f t="shared" ref="J16:J25" si="2">F$8/(F$8-1)*1000/F$9*(C16-D16)/10</f>
        <v>92.321805848993307</v>
      </c>
      <c r="K16" s="148"/>
      <c r="L16" s="143">
        <f t="shared" ref="L16:L25" si="3">(((30*F16)/(F$8-1))*(H16/B16))^0.5</f>
        <v>5.9879743202190631E-2</v>
      </c>
      <c r="M16" s="149"/>
      <c r="N16" s="28"/>
    </row>
    <row r="17" spans="1:14" x14ac:dyDescent="0.2">
      <c r="A17" s="28"/>
      <c r="B17" s="43">
        <v>1</v>
      </c>
      <c r="C17" s="79">
        <v>1015.8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10.778219459488326</v>
      </c>
      <c r="I17" s="147"/>
      <c r="J17" s="140">
        <f t="shared" si="2"/>
        <v>88.568886912042359</v>
      </c>
      <c r="K17" s="148"/>
      <c r="L17" s="143">
        <f t="shared" si="3"/>
        <v>4.2605843330754067E-2</v>
      </c>
      <c r="M17" s="149"/>
      <c r="N17" s="28"/>
    </row>
    <row r="18" spans="1:14" x14ac:dyDescent="0.2">
      <c r="A18" s="28"/>
      <c r="B18" s="43">
        <v>2</v>
      </c>
      <c r="C18" s="79">
        <v>1015.4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10.88493450364167</v>
      </c>
      <c r="I18" s="139"/>
      <c r="J18" s="140">
        <f>F$8/(F$8-1)*1000/F$9*(C18-D18)/10</f>
        <v>85.566551762481751</v>
      </c>
      <c r="K18" s="141"/>
      <c r="L18" s="142">
        <f>(((30*F18)/(F$8-1))*(H18/B18))^0.5</f>
        <v>3.0275656361840039E-2</v>
      </c>
      <c r="M18" s="143"/>
      <c r="N18" s="28"/>
    </row>
    <row r="19" spans="1:14" x14ac:dyDescent="0.2">
      <c r="A19" s="28"/>
      <c r="B19" s="43">
        <v>4</v>
      </c>
      <c r="C19" s="79">
        <v>1015.2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10.938292025718326</v>
      </c>
      <c r="I19" s="139"/>
      <c r="J19" s="140">
        <f t="shared" si="2"/>
        <v>84.065384187701881</v>
      </c>
      <c r="K19" s="141"/>
      <c r="L19" s="142">
        <f t="shared" si="3"/>
        <v>2.1460528659950882E-2</v>
      </c>
      <c r="M19" s="143"/>
      <c r="N19" s="28"/>
    </row>
    <row r="20" spans="1:14" x14ac:dyDescent="0.2">
      <c r="A20" s="28"/>
      <c r="B20" s="43">
        <v>8</v>
      </c>
      <c r="C20" s="79">
        <v>1014.9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11.018328308833356</v>
      </c>
      <c r="I20" s="139"/>
      <c r="J20" s="150">
        <f t="shared" si="2"/>
        <v>81.813632825530789</v>
      </c>
      <c r="K20" s="145"/>
      <c r="L20" s="142">
        <f t="shared" si="3"/>
        <v>1.5230302029281394E-2</v>
      </c>
      <c r="M20" s="143"/>
      <c r="N20" s="28"/>
    </row>
    <row r="21" spans="1:14" x14ac:dyDescent="0.2">
      <c r="A21" s="28"/>
      <c r="B21" s="43">
        <v>16</v>
      </c>
      <c r="C21" s="79">
        <v>1013.6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11.36515220233173</v>
      </c>
      <c r="I21" s="139"/>
      <c r="J21" s="150">
        <f t="shared" si="2"/>
        <v>72.056043589458639</v>
      </c>
      <c r="K21" s="145"/>
      <c r="L21" s="142">
        <f t="shared" si="3"/>
        <v>1.0937631607439794E-2</v>
      </c>
      <c r="M21" s="143"/>
      <c r="N21" s="28"/>
    </row>
    <row r="22" spans="1:14" x14ac:dyDescent="0.2">
      <c r="A22" s="28"/>
      <c r="B22" s="43">
        <v>32</v>
      </c>
      <c r="C22" s="79">
        <v>1012.5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11.658618573753447</v>
      </c>
      <c r="I22" s="139"/>
      <c r="J22" s="150">
        <f t="shared" si="2"/>
        <v>63.799621928166346</v>
      </c>
      <c r="K22" s="145"/>
      <c r="L22" s="142">
        <f>(((30*F22)/(F$8-1))*(H22/B22))^0.5</f>
        <v>7.833290140003446E-3</v>
      </c>
      <c r="M22" s="143"/>
      <c r="N22" s="28"/>
    </row>
    <row r="23" spans="1:14" x14ac:dyDescent="0.2">
      <c r="A23" s="28"/>
      <c r="B23" s="43">
        <v>64</v>
      </c>
      <c r="C23" s="79">
        <v>1011.1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12.032121228290164</v>
      </c>
      <c r="I23" s="139"/>
      <c r="J23" s="150">
        <f t="shared" si="2"/>
        <v>53.291448904703827</v>
      </c>
      <c r="K23" s="145"/>
      <c r="L23" s="142">
        <f t="shared" si="3"/>
        <v>5.626998086241404E-3</v>
      </c>
      <c r="M23" s="143"/>
      <c r="N23" s="28"/>
    </row>
    <row r="24" spans="1:14" x14ac:dyDescent="0.2">
      <c r="A24" s="28"/>
      <c r="B24" s="43">
        <v>128</v>
      </c>
      <c r="C24" s="79">
        <v>1010.6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12.165515033481851</v>
      </c>
      <c r="I24" s="139"/>
      <c r="J24" s="150">
        <f t="shared" si="2"/>
        <v>49.538529967752865</v>
      </c>
      <c r="K24" s="145"/>
      <c r="L24" s="142">
        <f t="shared" si="3"/>
        <v>4.0008836334036266E-3</v>
      </c>
      <c r="M24" s="143"/>
      <c r="N24" s="28"/>
    </row>
    <row r="25" spans="1:14" x14ac:dyDescent="0.2">
      <c r="A25" s="28"/>
      <c r="B25" s="43">
        <v>256</v>
      </c>
      <c r="C25" s="79">
        <v>1009.2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12.539017688018568</v>
      </c>
      <c r="I25" s="139"/>
      <c r="J25" s="150">
        <f t="shared" si="2"/>
        <v>39.030356944290347</v>
      </c>
      <c r="K25" s="145"/>
      <c r="L25" s="142">
        <f t="shared" si="3"/>
        <v>2.8721520655207665E-3</v>
      </c>
      <c r="M25" s="143"/>
      <c r="N25" s="28"/>
    </row>
    <row r="26" spans="1:14" x14ac:dyDescent="0.2">
      <c r="A26" s="28"/>
      <c r="B26" s="43">
        <v>582</v>
      </c>
      <c r="C26" s="79">
        <v>1008.4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12.752447776325285</v>
      </c>
      <c r="I26" s="139"/>
      <c r="J26" s="150">
        <f>F$8/(F$8-1)*1000/F$9*(C26-D26)/10</f>
        <v>33.025686645168292</v>
      </c>
      <c r="K26" s="145"/>
      <c r="L26" s="142">
        <f>(((30*F26)/(F$8-1))*(H26/B26))^0.5</f>
        <v>1.9210158115670055E-3</v>
      </c>
      <c r="M26" s="143"/>
      <c r="N26" s="28"/>
    </row>
    <row r="27" spans="1:14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</row>
    <row r="28" spans="1:14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</row>
    <row r="29" spans="1:14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</row>
    <row r="30" spans="1:14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</row>
    <row r="31" spans="1:14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</row>
    <row r="32" spans="1:1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8" ht="13.5" thickBot="1" x14ac:dyDescent="0.25">
      <c r="A33" s="28"/>
      <c r="B33" s="36" t="s">
        <v>62</v>
      </c>
      <c r="C33" s="162" t="s">
        <v>63</v>
      </c>
      <c r="D33" s="162"/>
      <c r="E33" s="83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</row>
    <row r="34" spans="1:18" ht="13.5" thickTop="1" x14ac:dyDescent="0.2">
      <c r="A34" s="28"/>
      <c r="B34" s="157" t="s">
        <v>65</v>
      </c>
      <c r="C34" s="157"/>
      <c r="D34" s="158"/>
      <c r="E34" s="38">
        <v>0.45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8" x14ac:dyDescent="0.2">
      <c r="A35" s="28"/>
      <c r="B35" s="157" t="s">
        <v>67</v>
      </c>
      <c r="C35" s="157"/>
      <c r="D35" s="158"/>
      <c r="E35" s="39">
        <f>100*(E34/(F9+E34))</f>
        <v>2.0823692734844981</v>
      </c>
      <c r="F35" s="28"/>
      <c r="G35" s="28"/>
      <c r="H35" s="28"/>
      <c r="I35" s="28"/>
      <c r="J35" s="159">
        <v>33.9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  <c r="R35" s="24" t="s">
        <v>4</v>
      </c>
    </row>
    <row r="36" spans="1:18" ht="13.5" thickBot="1" x14ac:dyDescent="0.25">
      <c r="A36" s="28"/>
      <c r="B36" s="157" t="s">
        <v>68</v>
      </c>
      <c r="C36" s="165"/>
      <c r="D36" s="165"/>
      <c r="E36" s="39">
        <f>100-E35</f>
        <v>97.917630726515497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2.0823692734844981</v>
      </c>
      <c r="P36" s="105">
        <f>100-(O36+Q36)</f>
        <v>64.723553910226755</v>
      </c>
      <c r="Q36" s="106">
        <f>J35*(E36/100)</f>
        <v>33.194076816288749</v>
      </c>
    </row>
    <row r="37" spans="1:18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8" x14ac:dyDescent="0.2">
      <c r="A38" s="28"/>
      <c r="B38" s="82"/>
      <c r="C38" s="16" t="s">
        <v>52</v>
      </c>
      <c r="D38" s="117" t="s">
        <v>159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</row>
    <row r="39" spans="1:18" x14ac:dyDescent="0.2">
      <c r="A39" s="28"/>
      <c r="B39" s="82"/>
      <c r="C39" s="82"/>
      <c r="D39" s="93" t="s">
        <v>147</v>
      </c>
      <c r="E39" s="88">
        <v>25.41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</row>
    <row r="40" spans="1:18" x14ac:dyDescent="0.2">
      <c r="A40" s="28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28"/>
    </row>
    <row r="41" spans="1:18" x14ac:dyDescent="0.2">
      <c r="A41" s="28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28"/>
    </row>
    <row r="42" spans="1:18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8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8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8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8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8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6">
    <mergeCell ref="D38:M38"/>
    <mergeCell ref="B36:D36"/>
    <mergeCell ref="C33:D33"/>
    <mergeCell ref="G33:J33"/>
    <mergeCell ref="B34:D34"/>
    <mergeCell ref="J34:K34"/>
    <mergeCell ref="L34:M34"/>
    <mergeCell ref="B35:D35"/>
    <mergeCell ref="J35:K35"/>
    <mergeCell ref="L35:M35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L16:M16"/>
    <mergeCell ref="F17:G17"/>
    <mergeCell ref="H17:I17"/>
    <mergeCell ref="J17:K17"/>
    <mergeCell ref="L17:M17"/>
    <mergeCell ref="A1:N1"/>
    <mergeCell ref="C2:D2"/>
    <mergeCell ref="B12:E12"/>
    <mergeCell ref="F12:I12"/>
    <mergeCell ref="J12:M12"/>
    <mergeCell ref="B10:E10"/>
    <mergeCell ref="B9:E9"/>
    <mergeCell ref="B11:E11"/>
    <mergeCell ref="B8:E8"/>
    <mergeCell ref="O34:Q34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</mergeCells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zoomScale="106" zoomScaleNormal="106" workbookViewId="0">
      <selection activeCell="B10" sqref="B10:E10"/>
    </sheetView>
  </sheetViews>
  <sheetFormatPr defaultRowHeight="12.75" x14ac:dyDescent="0.2"/>
  <sheetData>
    <row r="1" spans="1:17" ht="18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01"/>
      <c r="P1" s="101"/>
      <c r="Q1" s="101"/>
    </row>
    <row r="2" spans="1:17" ht="13.5" thickBot="1" x14ac:dyDescent="0.25">
      <c r="A2" s="28"/>
      <c r="B2" s="16" t="s">
        <v>14</v>
      </c>
      <c r="C2" s="116" t="s">
        <v>73</v>
      </c>
      <c r="D2" s="116"/>
      <c r="E2" s="101"/>
      <c r="F2" s="101"/>
      <c r="G2" s="101"/>
      <c r="H2" s="101"/>
      <c r="I2" s="101"/>
      <c r="J2" s="101"/>
      <c r="K2" s="101"/>
      <c r="L2" s="16" t="s">
        <v>30</v>
      </c>
      <c r="M2" s="81" t="s">
        <v>3</v>
      </c>
      <c r="N2" s="28"/>
      <c r="O2" s="101"/>
      <c r="P2" s="101"/>
      <c r="Q2" s="111"/>
    </row>
    <row r="3" spans="1:17" ht="13.5" thickBot="1" x14ac:dyDescent="0.25">
      <c r="A3" s="28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6" t="s">
        <v>31</v>
      </c>
      <c r="M3" s="22" t="s">
        <v>110</v>
      </c>
      <c r="N3" s="28"/>
      <c r="O3" s="101"/>
      <c r="P3" s="101"/>
      <c r="Q3" s="101"/>
    </row>
    <row r="4" spans="1:17" ht="13.5" thickBot="1" x14ac:dyDescent="0.25">
      <c r="A4" s="28"/>
      <c r="B4" s="101"/>
      <c r="C4" s="16" t="s">
        <v>15</v>
      </c>
      <c r="D4" s="17" t="s">
        <v>89</v>
      </c>
      <c r="E4" s="101"/>
      <c r="F4" s="101"/>
      <c r="G4" s="101"/>
      <c r="H4" s="19" t="s">
        <v>23</v>
      </c>
      <c r="I4" s="101"/>
      <c r="J4" s="101"/>
      <c r="K4" s="101"/>
      <c r="L4" s="16" t="s">
        <v>32</v>
      </c>
      <c r="M4" s="30">
        <v>41613</v>
      </c>
      <c r="N4" s="28"/>
      <c r="O4" s="101"/>
      <c r="P4" s="101"/>
      <c r="Q4" s="101"/>
    </row>
    <row r="5" spans="1:17" ht="13.5" thickBot="1" x14ac:dyDescent="0.25">
      <c r="A5" s="28"/>
      <c r="B5" s="101"/>
      <c r="C5" s="16" t="s">
        <v>16</v>
      </c>
      <c r="D5" s="80" t="s">
        <v>3</v>
      </c>
      <c r="E5" s="101"/>
      <c r="F5" s="101"/>
      <c r="G5" s="101"/>
      <c r="H5" s="16" t="s">
        <v>24</v>
      </c>
      <c r="I5" s="17" t="s">
        <v>22</v>
      </c>
      <c r="J5" s="101"/>
      <c r="K5" s="101"/>
      <c r="L5" s="101"/>
      <c r="M5" s="101"/>
      <c r="N5" s="28"/>
      <c r="O5" s="101"/>
      <c r="P5" s="101"/>
      <c r="Q5" s="101"/>
    </row>
    <row r="6" spans="1:17" ht="13.5" thickBot="1" x14ac:dyDescent="0.25">
      <c r="A6" s="28"/>
      <c r="B6" s="101"/>
      <c r="C6" s="16" t="s">
        <v>17</v>
      </c>
      <c r="D6" s="80" t="s">
        <v>230</v>
      </c>
      <c r="E6" s="101"/>
      <c r="F6" s="101"/>
      <c r="G6" s="101"/>
      <c r="H6" s="16" t="s">
        <v>25</v>
      </c>
      <c r="I6" s="22">
        <v>98</v>
      </c>
      <c r="J6" s="101"/>
      <c r="K6" s="101"/>
      <c r="L6" s="101"/>
      <c r="M6" s="101"/>
      <c r="N6" s="28"/>
      <c r="O6" s="101"/>
      <c r="P6" s="101"/>
      <c r="Q6" s="101"/>
    </row>
    <row r="7" spans="1:17" ht="15" thickBot="1" x14ac:dyDescent="0.25">
      <c r="A7" s="28"/>
      <c r="B7" s="101"/>
      <c r="C7" s="101"/>
      <c r="D7" s="101"/>
      <c r="E7" s="16"/>
      <c r="F7" s="101"/>
      <c r="G7" s="101"/>
      <c r="H7" s="20" t="s">
        <v>26</v>
      </c>
      <c r="I7" s="23">
        <v>72</v>
      </c>
      <c r="J7" s="101" t="s">
        <v>61</v>
      </c>
      <c r="K7" s="24" t="s">
        <v>57</v>
      </c>
      <c r="L7" s="101"/>
      <c r="M7" s="101"/>
      <c r="N7" s="28"/>
      <c r="O7" s="101"/>
      <c r="P7" s="101"/>
      <c r="Q7" s="101"/>
    </row>
    <row r="8" spans="1:17" ht="13.5" thickBot="1" x14ac:dyDescent="0.25">
      <c r="A8" s="28"/>
      <c r="B8" s="123" t="s">
        <v>19</v>
      </c>
      <c r="C8" s="123"/>
      <c r="D8" s="123"/>
      <c r="E8" s="123"/>
      <c r="F8" s="40">
        <v>2.7</v>
      </c>
      <c r="G8" s="24" t="s">
        <v>212</v>
      </c>
      <c r="H8" s="21" t="s">
        <v>27</v>
      </c>
      <c r="I8" s="22">
        <v>5.9119999999999999</v>
      </c>
      <c r="J8" s="101" t="s">
        <v>60</v>
      </c>
      <c r="K8" s="101" t="s">
        <v>55</v>
      </c>
      <c r="L8" s="101"/>
      <c r="M8" s="101"/>
      <c r="N8" s="28"/>
      <c r="O8" s="101"/>
      <c r="P8" s="101"/>
      <c r="Q8" s="101"/>
    </row>
    <row r="9" spans="1:17" ht="13.5" thickBot="1" x14ac:dyDescent="0.25">
      <c r="A9" s="28"/>
      <c r="B9" s="123" t="s">
        <v>20</v>
      </c>
      <c r="C9" s="123"/>
      <c r="D9" s="123"/>
      <c r="E9" s="123"/>
      <c r="F9" s="32">
        <f>E39-(F10)+(F11)</f>
        <v>35.799999999999997</v>
      </c>
      <c r="G9" s="101" t="s">
        <v>59</v>
      </c>
      <c r="H9" s="21" t="s">
        <v>28</v>
      </c>
      <c r="I9" s="22">
        <v>15.212</v>
      </c>
      <c r="J9" s="101" t="s">
        <v>60</v>
      </c>
      <c r="K9" s="24" t="s">
        <v>58</v>
      </c>
      <c r="L9" s="101"/>
      <c r="M9" s="101"/>
      <c r="N9" s="28"/>
      <c r="O9" s="101"/>
      <c r="P9" s="101"/>
      <c r="Q9" s="101"/>
    </row>
    <row r="10" spans="1:17" ht="13.5" thickBot="1" x14ac:dyDescent="0.25">
      <c r="A10" s="28"/>
      <c r="B10" s="123" t="s">
        <v>148</v>
      </c>
      <c r="C10" s="123"/>
      <c r="D10" s="123"/>
      <c r="E10" s="123"/>
      <c r="F10" s="31">
        <v>6.25</v>
      </c>
      <c r="G10" s="101" t="s">
        <v>59</v>
      </c>
      <c r="H10" s="20" t="s">
        <v>29</v>
      </c>
      <c r="I10" s="22">
        <v>0.8</v>
      </c>
      <c r="J10" s="101" t="s">
        <v>39</v>
      </c>
      <c r="K10" s="101" t="s">
        <v>56</v>
      </c>
      <c r="L10" s="101"/>
      <c r="M10" s="101"/>
      <c r="N10" s="28"/>
      <c r="O10" s="101"/>
      <c r="P10" s="101"/>
      <c r="Q10" s="101"/>
    </row>
    <row r="11" spans="1:17" ht="13.5" thickBot="1" x14ac:dyDescent="0.25">
      <c r="A11" s="28"/>
      <c r="B11" s="117" t="s">
        <v>146</v>
      </c>
      <c r="C11" s="118"/>
      <c r="D11" s="118"/>
      <c r="E11" s="118"/>
      <c r="F11" s="92">
        <v>2</v>
      </c>
      <c r="G11" s="24" t="s">
        <v>59</v>
      </c>
      <c r="H11" s="101"/>
      <c r="I11" s="101"/>
      <c r="J11" s="101"/>
      <c r="K11" s="101"/>
      <c r="L11" s="101"/>
      <c r="M11" s="101"/>
      <c r="N11" s="28"/>
      <c r="O11" s="101"/>
      <c r="P11" s="101"/>
      <c r="Q11" s="101"/>
    </row>
    <row r="12" spans="1:17" x14ac:dyDescent="0.2">
      <c r="A12" s="28"/>
      <c r="B12" s="119" t="s">
        <v>33</v>
      </c>
      <c r="C12" s="119"/>
      <c r="D12" s="119"/>
      <c r="E12" s="120"/>
      <c r="F12" s="121" t="s">
        <v>42</v>
      </c>
      <c r="G12" s="119"/>
      <c r="H12" s="119"/>
      <c r="I12" s="120"/>
      <c r="J12" s="121" t="s">
        <v>43</v>
      </c>
      <c r="K12" s="119"/>
      <c r="L12" s="119"/>
      <c r="M12" s="119"/>
      <c r="N12" s="28"/>
      <c r="O12" s="101"/>
      <c r="P12" s="101"/>
      <c r="Q12" s="101"/>
    </row>
    <row r="13" spans="1:17" ht="33.75" x14ac:dyDescent="0.2">
      <c r="A13" s="28"/>
      <c r="B13" s="29" t="s">
        <v>34</v>
      </c>
      <c r="C13" s="25" t="s">
        <v>35</v>
      </c>
      <c r="D13" s="26" t="s">
        <v>36</v>
      </c>
      <c r="E13" s="27" t="s">
        <v>37</v>
      </c>
      <c r="F13" s="124" t="s">
        <v>44</v>
      </c>
      <c r="G13" s="125"/>
      <c r="H13" s="125" t="s">
        <v>45</v>
      </c>
      <c r="I13" s="126"/>
      <c r="J13" s="127" t="s">
        <v>46</v>
      </c>
      <c r="K13" s="128"/>
      <c r="L13" s="125" t="s">
        <v>47</v>
      </c>
      <c r="M13" s="129"/>
      <c r="N13" s="28"/>
      <c r="O13" s="101"/>
      <c r="P13" s="101"/>
      <c r="Q13" s="101"/>
    </row>
    <row r="14" spans="1:17" x14ac:dyDescent="0.2">
      <c r="A14" s="28"/>
      <c r="B14" s="41" t="s">
        <v>38</v>
      </c>
      <c r="C14" s="103" t="s">
        <v>40</v>
      </c>
      <c r="D14" s="103" t="s">
        <v>40</v>
      </c>
      <c r="E14" s="42" t="s">
        <v>41</v>
      </c>
      <c r="F14" s="130" t="s">
        <v>0</v>
      </c>
      <c r="G14" s="131"/>
      <c r="H14" s="131" t="s">
        <v>48</v>
      </c>
      <c r="I14" s="132"/>
      <c r="J14" s="133" t="s">
        <v>50</v>
      </c>
      <c r="K14" s="134"/>
      <c r="L14" s="135" t="s">
        <v>51</v>
      </c>
      <c r="M14" s="136"/>
      <c r="N14" s="28"/>
      <c r="O14" s="101"/>
      <c r="P14" s="101"/>
      <c r="Q14" s="101"/>
    </row>
    <row r="15" spans="1:17" x14ac:dyDescent="0.2">
      <c r="A15" s="28"/>
      <c r="B15" s="43">
        <v>0.25</v>
      </c>
      <c r="C15" s="79">
        <v>1026</v>
      </c>
      <c r="D15" s="34">
        <v>1004</v>
      </c>
      <c r="E15" s="35">
        <v>23.1</v>
      </c>
      <c r="F15" s="137">
        <f t="shared" ref="F15:F26" si="0">(0.000000004089*(E15)^2)-(0.00000041793*E15)+0.000017016</f>
        <v>9.5437482900000011E-6</v>
      </c>
      <c r="G15" s="138"/>
      <c r="H15" s="138">
        <f t="shared" ref="H15:H25" si="1">(1057-(C15+I$10))/3.7483</f>
        <v>8.056985833577901</v>
      </c>
      <c r="I15" s="139"/>
      <c r="J15" s="140">
        <f>F$8/(F$8-1)*1000/F$9*(C15-D15)/10</f>
        <v>97.601051593821893</v>
      </c>
      <c r="K15" s="141"/>
      <c r="L15" s="142">
        <f>(((30*F15)/(F$8-1))*(H15/B15))^0.5</f>
        <v>7.3673609979548221E-2</v>
      </c>
      <c r="M15" s="143"/>
      <c r="N15" s="28"/>
      <c r="O15" s="101"/>
      <c r="P15" s="101"/>
      <c r="Q15" s="101"/>
    </row>
    <row r="16" spans="1:17" x14ac:dyDescent="0.2">
      <c r="A16" s="28"/>
      <c r="B16" s="43">
        <v>0.5</v>
      </c>
      <c r="C16" s="79">
        <v>1025.9000000000001</v>
      </c>
      <c r="D16" s="34">
        <v>1004</v>
      </c>
      <c r="E16" s="35">
        <v>23.1</v>
      </c>
      <c r="F16" s="144">
        <f t="shared" si="0"/>
        <v>9.5437482900000011E-6</v>
      </c>
      <c r="G16" s="145"/>
      <c r="H16" s="146">
        <f t="shared" si="1"/>
        <v>8.0836645946162147</v>
      </c>
      <c r="I16" s="147"/>
      <c r="J16" s="140">
        <f t="shared" ref="J16:J25" si="2">F$8/(F$8-1)*1000/F$9*(C16-D16)/10</f>
        <v>97.157410450214016</v>
      </c>
      <c r="K16" s="148"/>
      <c r="L16" s="143">
        <f t="shared" ref="L16:L25" si="3">(((30*F16)/(F$8-1))*(H16/B16))^0.5</f>
        <v>5.2181288110654485E-2</v>
      </c>
      <c r="M16" s="149"/>
      <c r="N16" s="28"/>
      <c r="O16" s="101"/>
      <c r="P16" s="101"/>
      <c r="Q16" s="101"/>
    </row>
    <row r="17" spans="1:17" x14ac:dyDescent="0.2">
      <c r="A17" s="28"/>
      <c r="B17" s="43">
        <v>1</v>
      </c>
      <c r="C17" s="79">
        <v>1025.2</v>
      </c>
      <c r="D17" s="34">
        <v>1004</v>
      </c>
      <c r="E17" s="35">
        <v>23.1</v>
      </c>
      <c r="F17" s="144">
        <f t="shared" si="0"/>
        <v>9.5437482900000011E-6</v>
      </c>
      <c r="G17" s="145"/>
      <c r="H17" s="146">
        <f t="shared" si="1"/>
        <v>8.2704159218845881</v>
      </c>
      <c r="I17" s="147"/>
      <c r="J17" s="140">
        <f t="shared" si="2"/>
        <v>94.051922444955849</v>
      </c>
      <c r="K17" s="148"/>
      <c r="L17" s="143">
        <f t="shared" si="3"/>
        <v>3.7321520635767588E-2</v>
      </c>
      <c r="M17" s="149"/>
      <c r="N17" s="28"/>
      <c r="O17" s="101"/>
      <c r="P17" s="101"/>
      <c r="Q17" s="101"/>
    </row>
    <row r="18" spans="1:17" x14ac:dyDescent="0.2">
      <c r="A18" s="28"/>
      <c r="B18" s="43">
        <v>2</v>
      </c>
      <c r="C18" s="79">
        <v>1024.9000000000001</v>
      </c>
      <c r="D18" s="34">
        <v>1004</v>
      </c>
      <c r="E18" s="35">
        <v>23.1</v>
      </c>
      <c r="F18" s="137">
        <f t="shared" si="0"/>
        <v>9.5437482900000011E-6</v>
      </c>
      <c r="G18" s="138"/>
      <c r="H18" s="138">
        <f>(1057-(C18+I$10))/3.7483</f>
        <v>8.3504522049995877</v>
      </c>
      <c r="I18" s="139"/>
      <c r="J18" s="140">
        <f>F$8/(F$8-1)*1000/F$9*(C18-D18)/10</f>
        <v>92.720999014131195</v>
      </c>
      <c r="K18" s="141"/>
      <c r="L18" s="142">
        <f>(((30*F18)/(F$8-1))*(H18/B18))^0.5</f>
        <v>2.6517687873689064E-2</v>
      </c>
      <c r="M18" s="143"/>
      <c r="N18" s="28"/>
      <c r="O18" s="101"/>
      <c r="P18" s="101"/>
      <c r="Q18" s="101"/>
    </row>
    <row r="19" spans="1:17" x14ac:dyDescent="0.2">
      <c r="A19" s="28"/>
      <c r="B19" s="43">
        <v>4</v>
      </c>
      <c r="C19" s="79">
        <v>1024.0999999999999</v>
      </c>
      <c r="D19" s="34">
        <v>1004</v>
      </c>
      <c r="E19" s="35">
        <v>23.1</v>
      </c>
      <c r="F19" s="137">
        <f t="shared" si="0"/>
        <v>9.5437482900000011E-6</v>
      </c>
      <c r="G19" s="138"/>
      <c r="H19" s="138">
        <f t="shared" si="1"/>
        <v>8.5638822933063352</v>
      </c>
      <c r="I19" s="139"/>
      <c r="J19" s="140">
        <f t="shared" si="2"/>
        <v>89.171869865264142</v>
      </c>
      <c r="K19" s="141"/>
      <c r="L19" s="142">
        <f t="shared" si="3"/>
        <v>1.8988952321311606E-2</v>
      </c>
      <c r="M19" s="143"/>
      <c r="N19" s="28"/>
      <c r="O19" s="101"/>
      <c r="P19" s="101"/>
      <c r="Q19" s="101"/>
    </row>
    <row r="20" spans="1:17" x14ac:dyDescent="0.2">
      <c r="A20" s="28"/>
      <c r="B20" s="43">
        <v>8</v>
      </c>
      <c r="C20" s="79">
        <v>1023</v>
      </c>
      <c r="D20" s="34">
        <v>1004</v>
      </c>
      <c r="E20" s="35">
        <v>23.1</v>
      </c>
      <c r="F20" s="137">
        <f t="shared" si="0"/>
        <v>9.5437482900000011E-6</v>
      </c>
      <c r="G20" s="138"/>
      <c r="H20" s="138">
        <f t="shared" si="1"/>
        <v>8.857348664728022</v>
      </c>
      <c r="I20" s="139"/>
      <c r="J20" s="150">
        <f t="shared" si="2"/>
        <v>84.291817285573444</v>
      </c>
      <c r="K20" s="145"/>
      <c r="L20" s="142">
        <f t="shared" si="3"/>
        <v>1.3655340436631042E-2</v>
      </c>
      <c r="M20" s="143"/>
      <c r="N20" s="28"/>
      <c r="O20" s="101"/>
      <c r="P20" s="101"/>
      <c r="Q20" s="101"/>
    </row>
    <row r="21" spans="1:17" x14ac:dyDescent="0.2">
      <c r="A21" s="28"/>
      <c r="B21" s="43">
        <v>16</v>
      </c>
      <c r="C21" s="79">
        <v>1022</v>
      </c>
      <c r="D21" s="34">
        <v>1004</v>
      </c>
      <c r="E21" s="35">
        <v>23.1</v>
      </c>
      <c r="F21" s="137">
        <f t="shared" si="0"/>
        <v>9.5437482900000011E-6</v>
      </c>
      <c r="G21" s="138"/>
      <c r="H21" s="138">
        <f t="shared" si="1"/>
        <v>9.1241362751113968</v>
      </c>
      <c r="I21" s="139"/>
      <c r="J21" s="150">
        <f t="shared" si="2"/>
        <v>79.855405849490637</v>
      </c>
      <c r="K21" s="145"/>
      <c r="L21" s="142">
        <f t="shared" si="3"/>
        <v>9.8001234220912795E-3</v>
      </c>
      <c r="M21" s="143"/>
      <c r="N21" s="28"/>
      <c r="O21" s="101"/>
      <c r="P21" s="101"/>
      <c r="Q21" s="101"/>
    </row>
    <row r="22" spans="1:17" x14ac:dyDescent="0.2">
      <c r="A22" s="28"/>
      <c r="B22" s="43">
        <v>32</v>
      </c>
      <c r="C22" s="79">
        <v>1020.8</v>
      </c>
      <c r="D22" s="34">
        <v>1004</v>
      </c>
      <c r="E22" s="35">
        <v>23.1</v>
      </c>
      <c r="F22" s="137">
        <f t="shared" si="0"/>
        <v>9.5437482900000011E-6</v>
      </c>
      <c r="G22" s="138"/>
      <c r="H22" s="138">
        <f t="shared" si="1"/>
        <v>9.4442814075714576</v>
      </c>
      <c r="I22" s="139"/>
      <c r="J22" s="150">
        <f t="shared" si="2"/>
        <v>74.531712126191067</v>
      </c>
      <c r="K22" s="145"/>
      <c r="L22" s="142">
        <f>(((30*F22)/(F$8-1))*(H22/B22))^0.5</f>
        <v>7.0502598721577008E-3</v>
      </c>
      <c r="M22" s="143"/>
      <c r="N22" s="28"/>
      <c r="O22" s="101"/>
      <c r="P22" s="101"/>
      <c r="Q22" s="101"/>
    </row>
    <row r="23" spans="1:17" x14ac:dyDescent="0.2">
      <c r="A23" s="28"/>
      <c r="B23" s="43">
        <v>64</v>
      </c>
      <c r="C23" s="79">
        <v>1019.5</v>
      </c>
      <c r="D23" s="34">
        <v>1004</v>
      </c>
      <c r="E23" s="35">
        <v>23.1</v>
      </c>
      <c r="F23" s="137">
        <f t="shared" si="0"/>
        <v>9.5437482900000011E-6</v>
      </c>
      <c r="G23" s="138"/>
      <c r="H23" s="138">
        <f t="shared" si="1"/>
        <v>9.7911053010698303</v>
      </c>
      <c r="I23" s="139"/>
      <c r="J23" s="150">
        <f t="shared" si="2"/>
        <v>68.764377259283606</v>
      </c>
      <c r="K23" s="145"/>
      <c r="L23" s="142">
        <f t="shared" si="3"/>
        <v>5.0759990090230951E-3</v>
      </c>
      <c r="M23" s="143"/>
      <c r="N23" s="28"/>
      <c r="O23" s="101"/>
      <c r="P23" s="101"/>
      <c r="Q23" s="101"/>
    </row>
    <row r="24" spans="1:17" x14ac:dyDescent="0.2">
      <c r="A24" s="28"/>
      <c r="B24" s="43">
        <v>128</v>
      </c>
      <c r="C24" s="79">
        <v>1018.4</v>
      </c>
      <c r="D24" s="34">
        <v>1004</v>
      </c>
      <c r="E24" s="35">
        <v>23.1</v>
      </c>
      <c r="F24" s="137">
        <f t="shared" si="0"/>
        <v>9.5437482900000011E-6</v>
      </c>
      <c r="G24" s="138"/>
      <c r="H24" s="138">
        <f t="shared" si="1"/>
        <v>10.084571672491547</v>
      </c>
      <c r="I24" s="139"/>
      <c r="J24" s="150">
        <f t="shared" si="2"/>
        <v>63.88432467959241</v>
      </c>
      <c r="K24" s="145"/>
      <c r="L24" s="142">
        <f t="shared" si="3"/>
        <v>3.6426663897016795E-3</v>
      </c>
      <c r="M24" s="143"/>
      <c r="N24" s="28"/>
      <c r="O24" s="101"/>
      <c r="P24" s="101"/>
      <c r="Q24" s="101"/>
    </row>
    <row r="25" spans="1:17" x14ac:dyDescent="0.2">
      <c r="A25" s="28"/>
      <c r="B25" s="43">
        <v>256</v>
      </c>
      <c r="C25" s="79">
        <v>1017.1</v>
      </c>
      <c r="D25" s="34">
        <v>1004</v>
      </c>
      <c r="E25" s="35">
        <v>23.1</v>
      </c>
      <c r="F25" s="137">
        <f t="shared" si="0"/>
        <v>9.5437482900000011E-6</v>
      </c>
      <c r="G25" s="138"/>
      <c r="H25" s="138">
        <f t="shared" si="1"/>
        <v>10.431395565989922</v>
      </c>
      <c r="I25" s="139"/>
      <c r="J25" s="150">
        <f t="shared" si="2"/>
        <v>58.116989812684949</v>
      </c>
      <c r="K25" s="145"/>
      <c r="L25" s="142">
        <f t="shared" si="3"/>
        <v>2.6196717666746639E-3</v>
      </c>
      <c r="M25" s="143"/>
      <c r="N25" s="28"/>
      <c r="O25" s="101"/>
      <c r="P25" s="101"/>
      <c r="Q25" s="101"/>
    </row>
    <row r="26" spans="1:17" x14ac:dyDescent="0.2">
      <c r="A26" s="28"/>
      <c r="B26" s="43">
        <v>628</v>
      </c>
      <c r="C26" s="79">
        <v>1015.6</v>
      </c>
      <c r="D26" s="34">
        <v>1004</v>
      </c>
      <c r="E26" s="35">
        <v>23.1</v>
      </c>
      <c r="F26" s="137">
        <f t="shared" si="0"/>
        <v>9.5437482900000011E-6</v>
      </c>
      <c r="G26" s="138"/>
      <c r="H26" s="138">
        <f>(1057-(C26+I$10))/3.7483</f>
        <v>10.831576981564982</v>
      </c>
      <c r="I26" s="139"/>
      <c r="J26" s="150">
        <f>F$8/(F$8-1)*1000/F$9*(C26-D26)/10</f>
        <v>51.462372658560732</v>
      </c>
      <c r="K26" s="145"/>
      <c r="L26" s="142">
        <f>(((30*F26)/(F$8-1))*(H26/B26))^0.5</f>
        <v>1.7043613552132283E-3</v>
      </c>
      <c r="M26" s="143"/>
      <c r="N26" s="28"/>
      <c r="O26" s="101"/>
      <c r="P26" s="101"/>
      <c r="Q26" s="101"/>
    </row>
    <row r="27" spans="1:17" x14ac:dyDescent="0.2">
      <c r="A27" s="28"/>
      <c r="B27" s="90" t="s">
        <v>4</v>
      </c>
      <c r="C27" s="79" t="s">
        <v>4</v>
      </c>
      <c r="D27" s="79" t="s">
        <v>4</v>
      </c>
      <c r="E27" s="91" t="s">
        <v>4</v>
      </c>
      <c r="F27" s="170" t="s">
        <v>4</v>
      </c>
      <c r="G27" s="138"/>
      <c r="H27" s="151" t="s">
        <v>4</v>
      </c>
      <c r="I27" s="139"/>
      <c r="J27" s="152" t="s">
        <v>4</v>
      </c>
      <c r="K27" s="145"/>
      <c r="L27" s="153" t="s">
        <v>4</v>
      </c>
      <c r="M27" s="143"/>
      <c r="N27" s="28"/>
      <c r="O27" s="101"/>
      <c r="P27" s="101"/>
      <c r="Q27" s="101"/>
    </row>
    <row r="28" spans="1:17" x14ac:dyDescent="0.2">
      <c r="A28" s="28"/>
      <c r="B28" s="43"/>
      <c r="C28" s="34"/>
      <c r="D28" s="34"/>
      <c r="E28" s="35"/>
      <c r="F28" s="137"/>
      <c r="G28" s="138"/>
      <c r="H28" s="138"/>
      <c r="I28" s="139"/>
      <c r="J28" s="150"/>
      <c r="K28" s="145"/>
      <c r="L28" s="142"/>
      <c r="M28" s="143"/>
      <c r="N28" s="28"/>
      <c r="O28" s="101"/>
      <c r="P28" s="101"/>
      <c r="Q28" s="101"/>
    </row>
    <row r="29" spans="1:17" x14ac:dyDescent="0.2">
      <c r="A29" s="28"/>
      <c r="B29" s="43"/>
      <c r="C29" s="34"/>
      <c r="D29" s="34"/>
      <c r="E29" s="35"/>
      <c r="F29" s="137"/>
      <c r="G29" s="138"/>
      <c r="H29" s="138"/>
      <c r="I29" s="139"/>
      <c r="J29" s="150"/>
      <c r="K29" s="145"/>
      <c r="L29" s="142"/>
      <c r="M29" s="143"/>
      <c r="N29" s="28"/>
      <c r="O29" s="101"/>
      <c r="P29" s="101"/>
      <c r="Q29" s="101"/>
    </row>
    <row r="30" spans="1:17" x14ac:dyDescent="0.2">
      <c r="A30" s="28"/>
      <c r="B30" s="43"/>
      <c r="C30" s="34"/>
      <c r="D30" s="34"/>
      <c r="E30" s="35"/>
      <c r="F30" s="137"/>
      <c r="G30" s="138"/>
      <c r="H30" s="138"/>
      <c r="I30" s="139"/>
      <c r="J30" s="150"/>
      <c r="K30" s="145"/>
      <c r="L30" s="142"/>
      <c r="M30" s="143"/>
      <c r="N30" s="28"/>
      <c r="O30" s="101"/>
      <c r="P30" s="101"/>
      <c r="Q30" s="101"/>
    </row>
    <row r="31" spans="1:17" x14ac:dyDescent="0.2">
      <c r="A31" s="28"/>
      <c r="B31" s="43"/>
      <c r="C31" s="34"/>
      <c r="D31" s="34"/>
      <c r="E31" s="35"/>
      <c r="F31" s="137"/>
      <c r="G31" s="138"/>
      <c r="H31" s="138"/>
      <c r="I31" s="139"/>
      <c r="J31" s="150"/>
      <c r="K31" s="145"/>
      <c r="L31" s="142"/>
      <c r="M31" s="143"/>
      <c r="N31" s="28"/>
      <c r="O31" s="101"/>
      <c r="P31" s="101"/>
      <c r="Q31" s="101"/>
    </row>
    <row r="32" spans="1:17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01"/>
      <c r="P32" s="101"/>
      <c r="Q32" s="101"/>
    </row>
    <row r="33" spans="1:17" ht="13.5" thickBot="1" x14ac:dyDescent="0.25">
      <c r="A33" s="28"/>
      <c r="B33" s="36" t="s">
        <v>62</v>
      </c>
      <c r="C33" s="162" t="s">
        <v>63</v>
      </c>
      <c r="D33" s="162"/>
      <c r="E33" s="102"/>
      <c r="F33" s="37"/>
      <c r="G33" s="163" t="s">
        <v>64</v>
      </c>
      <c r="H33" s="164"/>
      <c r="I33" s="164"/>
      <c r="J33" s="164"/>
      <c r="K33" s="28"/>
      <c r="L33" s="28"/>
      <c r="M33" s="28"/>
      <c r="N33" s="28"/>
      <c r="O33" s="101"/>
      <c r="P33" s="101"/>
      <c r="Q33" s="101"/>
    </row>
    <row r="34" spans="1:17" ht="13.5" thickTop="1" x14ac:dyDescent="0.2">
      <c r="A34" s="28"/>
      <c r="B34" s="157" t="s">
        <v>65</v>
      </c>
      <c r="C34" s="157"/>
      <c r="D34" s="158"/>
      <c r="E34" s="38">
        <v>0.76</v>
      </c>
      <c r="F34" s="28"/>
      <c r="G34" s="28"/>
      <c r="H34" s="28"/>
      <c r="I34" s="28"/>
      <c r="J34" s="168" t="s">
        <v>46</v>
      </c>
      <c r="K34" s="169"/>
      <c r="L34" s="161" t="s">
        <v>66</v>
      </c>
      <c r="M34" s="123"/>
      <c r="N34" s="28"/>
      <c r="O34" s="154" t="s">
        <v>183</v>
      </c>
      <c r="P34" s="155"/>
      <c r="Q34" s="156"/>
    </row>
    <row r="35" spans="1:17" x14ac:dyDescent="0.2">
      <c r="A35" s="28"/>
      <c r="B35" s="157" t="s">
        <v>67</v>
      </c>
      <c r="C35" s="157"/>
      <c r="D35" s="158"/>
      <c r="E35" s="39">
        <f>100*(E34/(F9+E34))</f>
        <v>2.0787746170678338</v>
      </c>
      <c r="F35" s="28"/>
      <c r="G35" s="28"/>
      <c r="H35" s="28"/>
      <c r="I35" s="28"/>
      <c r="J35" s="159">
        <v>54</v>
      </c>
      <c r="K35" s="160"/>
      <c r="L35" s="161">
        <v>2E-3</v>
      </c>
      <c r="M35" s="123"/>
      <c r="N35" s="28"/>
      <c r="O35" s="107" t="s">
        <v>184</v>
      </c>
      <c r="P35" s="108" t="s">
        <v>185</v>
      </c>
      <c r="Q35" s="109" t="s">
        <v>186</v>
      </c>
    </row>
    <row r="36" spans="1:17" ht="13.5" thickBot="1" x14ac:dyDescent="0.25">
      <c r="A36" s="28"/>
      <c r="B36" s="157" t="s">
        <v>68</v>
      </c>
      <c r="C36" s="165"/>
      <c r="D36" s="165"/>
      <c r="E36" s="39">
        <f>100-E35</f>
        <v>97.921225382932164</v>
      </c>
      <c r="F36" s="28">
        <v>6.25E-2</v>
      </c>
      <c r="G36" s="28"/>
      <c r="H36" s="28"/>
      <c r="I36" s="28"/>
      <c r="J36" s="28"/>
      <c r="K36" s="28"/>
      <c r="L36" s="28"/>
      <c r="M36" s="28"/>
      <c r="N36" s="28"/>
      <c r="O36" s="104">
        <f>E35</f>
        <v>2.0787746170678338</v>
      </c>
      <c r="P36" s="105">
        <f>100-(O36+Q36)</f>
        <v>45.043763676148792</v>
      </c>
      <c r="Q36" s="106">
        <f>J35*(E36/100)</f>
        <v>52.877461706783372</v>
      </c>
    </row>
    <row r="37" spans="1:17" ht="13.5" thickTop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01"/>
      <c r="P37" s="101"/>
      <c r="Q37" s="101"/>
    </row>
    <row r="38" spans="1:17" x14ac:dyDescent="0.2">
      <c r="A38" s="28"/>
      <c r="B38" s="101"/>
      <c r="C38" s="16" t="s">
        <v>52</v>
      </c>
      <c r="D38" s="117" t="s">
        <v>194</v>
      </c>
      <c r="E38" s="118"/>
      <c r="F38" s="118"/>
      <c r="G38" s="118"/>
      <c r="H38" s="118"/>
      <c r="I38" s="118"/>
      <c r="J38" s="118"/>
      <c r="K38" s="118"/>
      <c r="L38" s="118"/>
      <c r="M38" s="118"/>
      <c r="N38" s="28"/>
      <c r="O38" s="101"/>
      <c r="P38" s="101"/>
      <c r="Q38" s="101"/>
    </row>
    <row r="39" spans="1:17" x14ac:dyDescent="0.2">
      <c r="A39" s="28"/>
      <c r="B39" s="101"/>
      <c r="C39" s="101"/>
      <c r="D39" s="93" t="s">
        <v>147</v>
      </c>
      <c r="E39" s="88">
        <v>40.049999999999997</v>
      </c>
      <c r="F39" s="93" t="s">
        <v>59</v>
      </c>
      <c r="G39" s="88"/>
      <c r="H39" s="88"/>
      <c r="I39" s="88"/>
      <c r="J39" s="88"/>
      <c r="K39" s="88"/>
      <c r="L39" s="88"/>
      <c r="M39" s="88"/>
      <c r="N39" s="28"/>
      <c r="O39" s="101"/>
      <c r="P39" s="101"/>
      <c r="Q39" s="101"/>
    </row>
    <row r="40" spans="1:17" x14ac:dyDescent="0.2">
      <c r="A40" s="28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28"/>
      <c r="O40" s="101"/>
      <c r="P40" s="101"/>
      <c r="Q40" s="101"/>
    </row>
    <row r="41" spans="1:17" x14ac:dyDescent="0.2">
      <c r="A41" s="28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28"/>
      <c r="O41" s="101"/>
      <c r="P41" s="101"/>
      <c r="Q41" s="101"/>
    </row>
    <row r="42" spans="1:1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01"/>
      <c r="P42" s="101"/>
      <c r="Q42" s="101"/>
    </row>
    <row r="43" spans="1:1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101"/>
      <c r="P43" s="101"/>
      <c r="Q43" s="101"/>
    </row>
    <row r="44" spans="1:1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101"/>
      <c r="P44" s="101"/>
      <c r="Q44" s="101"/>
    </row>
    <row r="45" spans="1:1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01"/>
      <c r="P45" s="101"/>
      <c r="Q45" s="101"/>
    </row>
    <row r="46" spans="1:1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101"/>
      <c r="P46" s="101"/>
      <c r="Q46" s="101"/>
    </row>
    <row r="47" spans="1:1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01"/>
      <c r="P47" s="101"/>
      <c r="Q47" s="101"/>
    </row>
  </sheetData>
  <mergeCells count="96">
    <mergeCell ref="B35:D35"/>
    <mergeCell ref="J35:K35"/>
    <mergeCell ref="L35:M35"/>
    <mergeCell ref="B36:D36"/>
    <mergeCell ref="D38:M38"/>
    <mergeCell ref="C33:D33"/>
    <mergeCell ref="G33:J33"/>
    <mergeCell ref="B34:D34"/>
    <mergeCell ref="J34:K34"/>
    <mergeCell ref="L34:M34"/>
    <mergeCell ref="O34:Q34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F17:G17"/>
    <mergeCell ref="H17:I17"/>
    <mergeCell ref="J17:K17"/>
    <mergeCell ref="L17:M17"/>
    <mergeCell ref="F14:G14"/>
    <mergeCell ref="H14:I14"/>
    <mergeCell ref="J14:K14"/>
    <mergeCell ref="L14:M14"/>
    <mergeCell ref="F15:G15"/>
    <mergeCell ref="H15:I15"/>
    <mergeCell ref="J15:K15"/>
    <mergeCell ref="L15:M15"/>
    <mergeCell ref="B12:E12"/>
    <mergeCell ref="F12:I12"/>
    <mergeCell ref="J12:M12"/>
    <mergeCell ref="F13:G13"/>
    <mergeCell ref="H13:I13"/>
    <mergeCell ref="J13:K13"/>
    <mergeCell ref="L13:M13"/>
    <mergeCell ref="A1:N1"/>
    <mergeCell ref="C2:D2"/>
    <mergeCell ref="B8:E8"/>
    <mergeCell ref="B9:E9"/>
    <mergeCell ref="B11:E11"/>
    <mergeCell ref="B10:E1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1H-1</vt:lpstr>
      <vt:lpstr>2H-5 (38-40)</vt:lpstr>
      <vt:lpstr>2H-5 (40-42) </vt:lpstr>
      <vt:lpstr>3H-2</vt:lpstr>
      <vt:lpstr>3H-5</vt:lpstr>
      <vt:lpstr>3H-6</vt:lpstr>
      <vt:lpstr>3H-8</vt:lpstr>
      <vt:lpstr>4H-1</vt:lpstr>
      <vt:lpstr>4H-4</vt:lpstr>
      <vt:lpstr>4H-6</vt:lpstr>
      <vt:lpstr>4H-8</vt:lpstr>
      <vt:lpstr>5H-1</vt:lpstr>
      <vt:lpstr>5H-3</vt:lpstr>
      <vt:lpstr>5H-4</vt:lpstr>
      <vt:lpstr>5H-5</vt:lpstr>
      <vt:lpstr>5H-6</vt:lpstr>
      <vt:lpstr>5H-9</vt:lpstr>
      <vt:lpstr>6H-2</vt:lpstr>
      <vt:lpstr>6H-5</vt:lpstr>
      <vt:lpstr>6H-7</vt:lpstr>
      <vt:lpstr>6H-9</vt:lpstr>
      <vt:lpstr>7H-2</vt:lpstr>
      <vt:lpstr>7H-6</vt:lpstr>
      <vt:lpstr>7H-9</vt:lpstr>
      <vt:lpstr>8H-3</vt:lpstr>
      <vt:lpstr>8H-5</vt:lpstr>
      <vt:lpstr>8H-7</vt:lpstr>
      <vt:lpstr>9H-1</vt:lpstr>
      <vt:lpstr>9H-5</vt:lpstr>
      <vt:lpstr>9H-8</vt:lpstr>
      <vt:lpstr>9H-8 Graph</vt:lpstr>
      <vt:lpstr>10H_2</vt:lpstr>
      <vt:lpstr>10H-5</vt:lpstr>
      <vt:lpstr>10H-9</vt:lpstr>
      <vt:lpstr>11H-1</vt:lpstr>
      <vt:lpstr>11H-3</vt:lpstr>
      <vt:lpstr>11H-5</vt:lpstr>
      <vt:lpstr>12H-3</vt:lpstr>
      <vt:lpstr>12H-4 (59-61)</vt:lpstr>
      <vt:lpstr>12H-4 (74-76)</vt:lpstr>
      <vt:lpstr>12H-6</vt:lpstr>
      <vt:lpstr>13T-1 (31-33)</vt:lpstr>
      <vt:lpstr>13T-1 (73-75)</vt:lpstr>
      <vt:lpstr>13T-5</vt:lpstr>
      <vt:lpstr>13T-6</vt:lpstr>
      <vt:lpstr>13T-8</vt:lpstr>
      <vt:lpstr>14T-1</vt:lpstr>
      <vt:lpstr>14T-4</vt:lpstr>
      <vt:lpstr>14T-6</vt:lpstr>
      <vt:lpstr>14T-8</vt:lpstr>
      <vt:lpstr>Hydrometer Calibration</vt:lpstr>
      <vt:lpstr>Viscosity</vt:lpstr>
      <vt:lpstr>Silt-Clay Test 2</vt:lpstr>
      <vt:lpstr>Silt-Clay test 1</vt:lpstr>
    </vt:vector>
  </TitlesOfParts>
  <Company>Penn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DSAWYER</dc:creator>
  <cp:lastModifiedBy>Zac Moore</cp:lastModifiedBy>
  <cp:lastPrinted>2013-12-30T17:09:53Z</cp:lastPrinted>
  <dcterms:created xsi:type="dcterms:W3CDTF">2006-12-10T19:21:28Z</dcterms:created>
  <dcterms:modified xsi:type="dcterms:W3CDTF">2014-08-28T15:04:05Z</dcterms:modified>
</cp:coreProperties>
</file>