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0" yWindow="0" windowWidth="25600" windowHeight="16060" tabRatio="500" activeTab="4"/>
  </bookViews>
  <sheets>
    <sheet name="Table 1" sheetId="1" r:id="rId1"/>
    <sheet name="Table 2" sheetId="2" r:id="rId2"/>
    <sheet name="Table 3" sheetId="5" r:id="rId3"/>
    <sheet name="Table 4" sheetId="6" r:id="rId4"/>
    <sheet name="Work sheet" sheetId="3" r:id="rId5"/>
    <sheet name="Sheet1" sheetId="4" r:id="rId6"/>
  </sheets>
  <definedNames>
    <definedName name="_xlnm.Print_Area" localSheetId="0">'Table 1'!$A$1:$F$16</definedName>
    <definedName name="_xlnm.Print_Area" localSheetId="1">'Table 2'!$A$1:$E$8</definedName>
    <definedName name="_xlnm.Print_Area" localSheetId="2">'Table 3'!$A$1:$AB$17</definedName>
    <definedName name="_xlnm.Print_Area" localSheetId="3">'Table 4'!$A$1:$E$13</definedName>
    <definedName name="_xlnm.Print_Area" localSheetId="4">'Work sheet'!$A$3:$E$29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3" i="3" l="1"/>
  <c r="N23" i="3"/>
  <c r="M23" i="3"/>
  <c r="L23" i="3"/>
  <c r="K23" i="3"/>
  <c r="J23" i="3"/>
  <c r="I23" i="3"/>
  <c r="H23" i="3"/>
  <c r="O22" i="3"/>
  <c r="N22" i="3"/>
  <c r="M22" i="3"/>
  <c r="L22" i="3"/>
  <c r="K22" i="3"/>
  <c r="J22" i="3"/>
  <c r="I22" i="3"/>
  <c r="H22" i="3"/>
  <c r="O21" i="3"/>
  <c r="N21" i="3"/>
  <c r="M21" i="3"/>
  <c r="L21" i="3"/>
  <c r="K21" i="3"/>
  <c r="J21" i="3"/>
  <c r="I21" i="3"/>
  <c r="H21" i="3"/>
  <c r="O20" i="3"/>
  <c r="N20" i="3"/>
  <c r="M20" i="3"/>
  <c r="L20" i="3"/>
  <c r="K20" i="3"/>
  <c r="J20" i="3"/>
  <c r="I20" i="3"/>
  <c r="H20" i="3"/>
  <c r="O19" i="3"/>
  <c r="N19" i="3"/>
  <c r="M19" i="3"/>
  <c r="L19" i="3"/>
  <c r="K19" i="3"/>
  <c r="J19" i="3"/>
  <c r="I19" i="3"/>
  <c r="H19" i="3"/>
  <c r="O18" i="3"/>
  <c r="N18" i="3"/>
  <c r="M18" i="3"/>
  <c r="L18" i="3"/>
  <c r="K18" i="3"/>
  <c r="J18" i="3"/>
  <c r="I18" i="3"/>
  <c r="H18" i="3"/>
  <c r="O17" i="3"/>
  <c r="N17" i="3"/>
  <c r="M17" i="3"/>
  <c r="L17" i="3"/>
  <c r="K17" i="3"/>
  <c r="J17" i="3"/>
  <c r="I17" i="3"/>
  <c r="H17" i="3"/>
  <c r="O16" i="3"/>
  <c r="N16" i="3"/>
  <c r="M16" i="3"/>
  <c r="L16" i="3"/>
  <c r="K16" i="3"/>
  <c r="J16" i="3"/>
  <c r="I16" i="3"/>
  <c r="H16" i="3"/>
  <c r="D12" i="3"/>
  <c r="E29" i="3"/>
  <c r="D11" i="3"/>
  <c r="E28" i="3"/>
  <c r="D10" i="3"/>
  <c r="E27" i="3"/>
  <c r="D9" i="3"/>
  <c r="E26" i="3"/>
  <c r="D8" i="3"/>
  <c r="E25" i="3"/>
  <c r="E24" i="3"/>
  <c r="E23" i="3"/>
  <c r="E22" i="3"/>
  <c r="E21" i="3"/>
  <c r="E20" i="3"/>
  <c r="D6" i="3"/>
  <c r="E19" i="3"/>
  <c r="D5" i="3"/>
  <c r="E18" i="3"/>
  <c r="C29" i="3"/>
  <c r="C28" i="3"/>
  <c r="C27" i="3"/>
  <c r="C26" i="3"/>
  <c r="C25" i="3"/>
  <c r="C24" i="3"/>
  <c r="C23" i="3"/>
  <c r="C22" i="3"/>
  <c r="C21" i="3"/>
  <c r="C20" i="3"/>
  <c r="C19" i="3"/>
  <c r="C18" i="3"/>
  <c r="E5" i="2"/>
  <c r="E6" i="2"/>
  <c r="E7" i="2"/>
</calcChain>
</file>

<file path=xl/sharedStrings.xml><?xml version="1.0" encoding="utf-8"?>
<sst xmlns="http://schemas.openxmlformats.org/spreadsheetml/2006/main" count="221" uniqueCount="134">
  <si>
    <t>GRIND method</t>
    <phoneticPr fontId="1"/>
  </si>
  <si>
    <t>Squeezing method</t>
    <phoneticPr fontId="1"/>
  </si>
  <si>
    <t>Methodlogy</t>
    <phoneticPr fontId="1"/>
  </si>
  <si>
    <t>2-A</t>
    <phoneticPr fontId="1"/>
  </si>
  <si>
    <t>2-B</t>
    <phoneticPr fontId="1"/>
  </si>
  <si>
    <t>3-A1</t>
    <phoneticPr fontId="1"/>
  </si>
  <si>
    <t>Sediment condition</t>
    <phoneticPr fontId="1"/>
  </si>
  <si>
    <t>3-A2</t>
    <phoneticPr fontId="1"/>
  </si>
  <si>
    <t>3-B1</t>
    <phoneticPr fontId="1"/>
  </si>
  <si>
    <t>3-B2</t>
    <phoneticPr fontId="1"/>
  </si>
  <si>
    <t>3-B3</t>
    <phoneticPr fontId="1"/>
  </si>
  <si>
    <t>Crushed</t>
    <phoneticPr fontId="1"/>
  </si>
  <si>
    <t>None</t>
    <phoneticPr fontId="1"/>
  </si>
  <si>
    <t>Table 1 Evaluation of methodology of interstitial water extraction</t>
    <phoneticPr fontId="1"/>
  </si>
  <si>
    <t>No.</t>
    <phoneticPr fontId="1"/>
  </si>
  <si>
    <t>3-A</t>
    <phoneticPr fontId="1"/>
  </si>
  <si>
    <t>3-B</t>
    <phoneticPr fontId="1"/>
  </si>
  <si>
    <t>Water content (%)</t>
    <phoneticPr fontId="1"/>
  </si>
  <si>
    <t>105°C in air</t>
    <phoneticPr fontId="1"/>
  </si>
  <si>
    <t>Freeze-dry</t>
    <phoneticPr fontId="1"/>
  </si>
  <si>
    <t>Not treated</t>
    <phoneticPr fontId="1"/>
  </si>
  <si>
    <t>Untreated whole core</t>
    <phoneticPr fontId="1"/>
  </si>
  <si>
    <t>Dried in air at 110°C and powdered</t>
    <phoneticPr fontId="1"/>
  </si>
  <si>
    <t>Dried in vacuum and powdered</t>
    <phoneticPr fontId="1"/>
  </si>
  <si>
    <t>Sample wt (g)</t>
    <phoneticPr fontId="1"/>
  </si>
  <si>
    <t>Solution Added mL</t>
    <phoneticPr fontId="1"/>
  </si>
  <si>
    <t>3-B2</t>
    <phoneticPr fontId="1"/>
  </si>
  <si>
    <t>Solution added (g)</t>
    <phoneticPr fontId="1"/>
  </si>
  <si>
    <t>Dilution rate*1</t>
    <phoneticPr fontId="1"/>
  </si>
  <si>
    <t>Dilution rate is calculated based on the labile water contents is 23.1%.</t>
    <phoneticPr fontId="1"/>
  </si>
  <si>
    <t>Calculation of dilution rate</t>
    <phoneticPr fontId="1"/>
  </si>
  <si>
    <t>Sulfate concentration</t>
    <phoneticPr fontId="1"/>
  </si>
  <si>
    <t>3-B2</t>
    <phoneticPr fontId="1"/>
  </si>
  <si>
    <t>3-B3</t>
    <phoneticPr fontId="1"/>
  </si>
  <si>
    <t>Corrected</t>
    <phoneticPr fontId="1"/>
  </si>
  <si>
    <t>Meas. mM</t>
    <phoneticPr fontId="1"/>
  </si>
  <si>
    <t>Cl mM</t>
    <phoneticPr fontId="1"/>
  </si>
  <si>
    <t>Corrected</t>
    <phoneticPr fontId="1"/>
  </si>
  <si>
    <t>GRIND, leaching</t>
    <phoneticPr fontId="1"/>
  </si>
  <si>
    <t>GRIND 2</t>
    <phoneticPr fontId="1"/>
  </si>
  <si>
    <t>Sample</t>
    <phoneticPr fontId="1"/>
  </si>
  <si>
    <t>Drying condition</t>
    <phoneticPr fontId="1"/>
  </si>
  <si>
    <t>1A</t>
    <phoneticPr fontId="1"/>
  </si>
  <si>
    <t>1B</t>
    <phoneticPr fontId="1"/>
  </si>
  <si>
    <t>2-C</t>
    <phoneticPr fontId="1"/>
  </si>
  <si>
    <t>2-D</t>
    <phoneticPr fontId="1"/>
  </si>
  <si>
    <t>2-E</t>
    <phoneticPr fontId="1"/>
  </si>
  <si>
    <t>2-F</t>
    <phoneticPr fontId="1"/>
  </si>
  <si>
    <t>Leaching method</t>
    <phoneticPr fontId="1"/>
  </si>
  <si>
    <t>10 g Milli-Q water</t>
    <phoneticPr fontId="1"/>
  </si>
  <si>
    <r>
      <t>10 g 100</t>
    </r>
    <r>
      <rPr>
        <sz val="12"/>
        <color theme="1"/>
        <rFont val="Symbol"/>
      </rPr>
      <t>m</t>
    </r>
    <r>
      <rPr>
        <sz val="12"/>
        <color theme="1"/>
        <rFont val="ＭＳ Ｐゴシック"/>
        <family val="2"/>
        <charset val="128"/>
        <scheme val="minor"/>
      </rPr>
      <t>M NH</t>
    </r>
    <r>
      <rPr>
        <vertAlign val="subscript"/>
        <sz val="12"/>
        <color theme="1"/>
        <rFont val="ＭＳ Ｐゴシック"/>
        <charset val="128"/>
        <scheme val="minor"/>
      </rPr>
      <t>4</t>
    </r>
    <r>
      <rPr>
        <sz val="12"/>
        <color theme="1"/>
        <rFont val="ＭＳ Ｐゴシック"/>
        <family val="2"/>
        <charset val="128"/>
        <scheme val="minor"/>
      </rPr>
      <t>CH</t>
    </r>
    <r>
      <rPr>
        <vertAlign val="subscript"/>
        <sz val="12"/>
        <color theme="1"/>
        <rFont val="ＭＳ Ｐゴシック"/>
        <charset val="128"/>
        <scheme val="minor"/>
      </rPr>
      <t>2</t>
    </r>
    <r>
      <rPr>
        <sz val="12"/>
        <color theme="1"/>
        <rFont val="ＭＳ Ｐゴシック"/>
        <family val="2"/>
        <charset val="128"/>
        <scheme val="minor"/>
      </rPr>
      <t>COOH solution</t>
    </r>
    <phoneticPr fontId="1"/>
  </si>
  <si>
    <t>Solution</t>
    <phoneticPr fontId="1"/>
  </si>
  <si>
    <t>ca.200</t>
    <phoneticPr fontId="1"/>
  </si>
  <si>
    <t>ca.200</t>
    <phoneticPr fontId="1"/>
  </si>
  <si>
    <t>pmH</t>
  </si>
  <si>
    <t>Alkalinity (mM)</t>
  </si>
  <si>
    <t>Chlorinity (mM)</t>
  </si>
  <si>
    <t>V (ppb)</t>
  </si>
  <si>
    <t>Cu (ppb)</t>
  </si>
  <si>
    <t>Zn (ppb)</t>
  </si>
  <si>
    <t>Rb (ppb)</t>
  </si>
  <si>
    <t>Mo (ppb)</t>
  </si>
  <si>
    <t>Cs (ppb)</t>
  </si>
  <si>
    <t>Pb (ppb)</t>
  </si>
  <si>
    <t>U (ppb)</t>
  </si>
  <si>
    <t>In (ppb)</t>
  </si>
  <si>
    <t>Y (ppb)</t>
  </si>
  <si>
    <t>Lu (ppb)</t>
  </si>
  <si>
    <t>2-C</t>
    <phoneticPr fontId="1"/>
  </si>
  <si>
    <t>2-D</t>
    <phoneticPr fontId="1"/>
  </si>
  <si>
    <t>2-E</t>
    <phoneticPr fontId="1"/>
  </si>
  <si>
    <t>2-F</t>
    <phoneticPr fontId="1"/>
  </si>
  <si>
    <t>2-A</t>
    <phoneticPr fontId="1"/>
  </si>
  <si>
    <t>1-A</t>
    <phoneticPr fontId="1"/>
  </si>
  <si>
    <t>2-B</t>
    <phoneticPr fontId="1"/>
  </si>
  <si>
    <t>3-A1</t>
    <phoneticPr fontId="1"/>
  </si>
  <si>
    <t>3-A2</t>
    <phoneticPr fontId="1"/>
  </si>
  <si>
    <t>3-B2</t>
    <phoneticPr fontId="1"/>
  </si>
  <si>
    <t>1-B</t>
    <phoneticPr fontId="1"/>
  </si>
  <si>
    <t>Table 3 Analytical results of extracted solution chemistry</t>
    <phoneticPr fontId="1"/>
  </si>
  <si>
    <t>Sample</t>
    <phoneticPr fontId="1"/>
  </si>
  <si>
    <t>Dilution rate</t>
    <phoneticPr fontId="1"/>
  </si>
  <si>
    <t>n.a.</t>
    <phoneticPr fontId="1"/>
  </si>
  <si>
    <t>n.d.</t>
    <phoneticPr fontId="1"/>
  </si>
  <si>
    <t>5#mL 500ppb In solution</t>
    <phoneticPr fontId="1"/>
  </si>
  <si>
    <t>5#mL 500ppb REE solution</t>
    <phoneticPr fontId="1"/>
  </si>
  <si>
    <r>
      <t>10 g pH3 diluted HNO</t>
    </r>
    <r>
      <rPr>
        <vertAlign val="subscript"/>
        <sz val="12"/>
        <color theme="1"/>
        <rFont val="ＭＳ Ｐゴシック"/>
        <charset val="128"/>
        <scheme val="minor"/>
      </rPr>
      <t>3</t>
    </r>
    <r>
      <rPr>
        <sz val="12"/>
        <color theme="1"/>
        <rFont val="ＭＳ Ｐゴシック"/>
        <family val="2"/>
        <charset val="128"/>
        <scheme val="minor"/>
      </rPr>
      <t xml:space="preserve"> solution</t>
    </r>
    <phoneticPr fontId="1"/>
  </si>
  <si>
    <r>
      <t>10 g pH5 diluted HNO</t>
    </r>
    <r>
      <rPr>
        <vertAlign val="subscript"/>
        <sz val="12"/>
        <color theme="1"/>
        <rFont val="ＭＳ Ｐゴシック"/>
        <charset val="128"/>
        <scheme val="minor"/>
      </rPr>
      <t>3</t>
    </r>
    <r>
      <rPr>
        <sz val="12"/>
        <color theme="1"/>
        <rFont val="ＭＳ Ｐゴシック"/>
        <family val="2"/>
        <charset val="128"/>
        <scheme val="minor"/>
      </rPr>
      <t xml:space="preserve"> solution</t>
    </r>
    <phoneticPr fontId="1"/>
  </si>
  <si>
    <r>
      <t>40#mL 20</t>
    </r>
    <r>
      <rPr>
        <sz val="12"/>
        <color theme="1"/>
        <rFont val="Symbol"/>
      </rPr>
      <t>m</t>
    </r>
    <r>
      <rPr>
        <sz val="12"/>
        <color theme="1"/>
        <rFont val="ＭＳ Ｐゴシック"/>
        <family val="2"/>
        <charset val="128"/>
        <scheme val="minor"/>
      </rPr>
      <t>M CH</t>
    </r>
    <r>
      <rPr>
        <vertAlign val="subscript"/>
        <sz val="12"/>
        <color theme="1"/>
        <rFont val="ＭＳ Ｐゴシック"/>
        <charset val="128"/>
        <scheme val="minor"/>
      </rPr>
      <t>3</t>
    </r>
    <r>
      <rPr>
        <sz val="12"/>
        <color theme="1"/>
        <rFont val="ＭＳ Ｐゴシック"/>
        <family val="2"/>
        <charset val="128"/>
        <scheme val="minor"/>
      </rPr>
      <t>COONH</t>
    </r>
    <r>
      <rPr>
        <vertAlign val="subscript"/>
        <sz val="12"/>
        <color theme="1"/>
        <rFont val="ＭＳ Ｐゴシック"/>
        <charset val="128"/>
        <scheme val="minor"/>
      </rPr>
      <t>4</t>
    </r>
    <r>
      <rPr>
        <sz val="12"/>
        <color theme="1"/>
        <rFont val="ＭＳ Ｐゴシック"/>
        <family val="2"/>
        <charset val="128"/>
        <scheme val="minor"/>
      </rPr>
      <t xml:space="preserve"> solution</t>
    </r>
    <phoneticPr fontId="1"/>
  </si>
  <si>
    <r>
      <t>40#mL 100</t>
    </r>
    <r>
      <rPr>
        <sz val="12"/>
        <color theme="1"/>
        <rFont val="Symbol"/>
      </rPr>
      <t>m</t>
    </r>
    <r>
      <rPr>
        <sz val="12"/>
        <color theme="1"/>
        <rFont val="ＭＳ Ｐゴシック"/>
        <family val="2"/>
        <charset val="128"/>
        <scheme val="minor"/>
      </rPr>
      <t>M CH</t>
    </r>
    <r>
      <rPr>
        <vertAlign val="subscript"/>
        <sz val="12"/>
        <color theme="1"/>
        <rFont val="ＭＳ Ｐゴシック"/>
        <charset val="128"/>
        <scheme val="minor"/>
      </rPr>
      <t>3</t>
    </r>
    <r>
      <rPr>
        <sz val="12"/>
        <color theme="1"/>
        <rFont val="ＭＳ Ｐゴシック"/>
        <family val="2"/>
        <charset val="128"/>
        <scheme val="minor"/>
      </rPr>
      <t>COONH</t>
    </r>
    <r>
      <rPr>
        <vertAlign val="subscript"/>
        <sz val="12"/>
        <color theme="1"/>
        <rFont val="ＭＳ Ｐゴシック"/>
        <charset val="128"/>
        <scheme val="minor"/>
      </rPr>
      <t>4</t>
    </r>
    <r>
      <rPr>
        <sz val="12"/>
        <color theme="1"/>
        <rFont val="ＭＳ Ｐゴシック"/>
        <family val="2"/>
        <charset val="128"/>
        <scheme val="minor"/>
      </rPr>
      <t xml:space="preserve"> solution</t>
    </r>
    <phoneticPr fontId="1"/>
  </si>
  <si>
    <t>40#mL Milli-Q water</t>
    <phoneticPr fontId="1"/>
  </si>
  <si>
    <t>40#mL Milli-Q water</t>
    <phoneticPr fontId="1"/>
  </si>
  <si>
    <t>Sediment wt. g</t>
    <phoneticPr fontId="1"/>
  </si>
  <si>
    <t>Initial Sample wt. (g)</t>
    <phoneticPr fontId="1"/>
  </si>
  <si>
    <t>Table 2 Water content analysis</t>
    <phoneticPr fontId="1"/>
  </si>
  <si>
    <t>Final sample wt. (g)</t>
    <phoneticPr fontId="1"/>
  </si>
  <si>
    <t>Ave.</t>
    <phoneticPr fontId="1"/>
  </si>
  <si>
    <r>
      <t>PO</t>
    </r>
    <r>
      <rPr>
        <vertAlign val="subscript"/>
        <sz val="11"/>
        <rFont val="Arial"/>
      </rPr>
      <t>4</t>
    </r>
    <r>
      <rPr>
        <vertAlign val="superscript"/>
        <sz val="11"/>
        <rFont val="Arial"/>
      </rPr>
      <t>3-</t>
    </r>
    <r>
      <rPr>
        <sz val="11"/>
        <rFont val="Arial"/>
      </rPr>
      <t xml:space="preserve"> (</t>
    </r>
    <r>
      <rPr>
        <sz val="11"/>
        <rFont val="Symbol"/>
      </rPr>
      <t>m</t>
    </r>
    <r>
      <rPr>
        <sz val="11"/>
        <rFont val="Arial"/>
      </rPr>
      <t>M)</t>
    </r>
    <phoneticPr fontId="1"/>
  </si>
  <si>
    <r>
      <t>Br</t>
    </r>
    <r>
      <rPr>
        <vertAlign val="superscript"/>
        <sz val="11"/>
        <rFont val="Arial"/>
      </rPr>
      <t>-</t>
    </r>
    <r>
      <rPr>
        <sz val="11"/>
        <rFont val="Arial"/>
      </rPr>
      <t xml:space="preserve"> (mM)</t>
    </r>
    <phoneticPr fontId="1"/>
  </si>
  <si>
    <r>
      <t>SO</t>
    </r>
    <r>
      <rPr>
        <vertAlign val="subscript"/>
        <sz val="11"/>
        <rFont val="Arial"/>
      </rPr>
      <t>4</t>
    </r>
    <r>
      <rPr>
        <vertAlign val="superscript"/>
        <sz val="11"/>
        <rFont val="Arial"/>
      </rPr>
      <t>2-</t>
    </r>
    <r>
      <rPr>
        <sz val="11"/>
        <rFont val="Arial"/>
      </rPr>
      <t xml:space="preserve"> (mM)</t>
    </r>
    <phoneticPr fontId="1"/>
  </si>
  <si>
    <r>
      <t>Na</t>
    </r>
    <r>
      <rPr>
        <vertAlign val="superscript"/>
        <sz val="11"/>
        <rFont val="Arial"/>
      </rPr>
      <t>+</t>
    </r>
    <r>
      <rPr>
        <sz val="11"/>
        <rFont val="Arial"/>
      </rPr>
      <t xml:space="preserve"> (mM)</t>
    </r>
    <phoneticPr fontId="1"/>
  </si>
  <si>
    <r>
      <t>K</t>
    </r>
    <r>
      <rPr>
        <vertAlign val="superscript"/>
        <sz val="11"/>
        <rFont val="Arial"/>
      </rPr>
      <t>+</t>
    </r>
    <r>
      <rPr>
        <sz val="11"/>
        <rFont val="Arial"/>
      </rPr>
      <t xml:space="preserve"> (mM)</t>
    </r>
    <phoneticPr fontId="1"/>
  </si>
  <si>
    <r>
      <t>Mg</t>
    </r>
    <r>
      <rPr>
        <vertAlign val="superscript"/>
        <sz val="11"/>
        <rFont val="Arial"/>
      </rPr>
      <t>2+</t>
    </r>
    <r>
      <rPr>
        <sz val="11"/>
        <rFont val="Arial"/>
      </rPr>
      <t xml:space="preserve"> (mM)</t>
    </r>
    <phoneticPr fontId="1"/>
  </si>
  <si>
    <r>
      <t>Ca</t>
    </r>
    <r>
      <rPr>
        <vertAlign val="superscript"/>
        <sz val="11"/>
        <rFont val="Arial"/>
      </rPr>
      <t>2+</t>
    </r>
    <r>
      <rPr>
        <sz val="11"/>
        <rFont val="Arial"/>
      </rPr>
      <t xml:space="preserve"> (mM)</t>
    </r>
    <phoneticPr fontId="1"/>
  </si>
  <si>
    <r>
      <t>NH</t>
    </r>
    <r>
      <rPr>
        <vertAlign val="subscript"/>
        <sz val="11"/>
        <rFont val="Arial"/>
      </rPr>
      <t>4</t>
    </r>
    <r>
      <rPr>
        <vertAlign val="superscript"/>
        <sz val="11"/>
        <rFont val="Arial"/>
      </rPr>
      <t>+</t>
    </r>
    <r>
      <rPr>
        <sz val="11"/>
        <rFont val="Arial"/>
      </rPr>
      <t xml:space="preserve"> (mM)</t>
    </r>
    <phoneticPr fontId="1"/>
  </si>
  <si>
    <r>
      <t>B (</t>
    </r>
    <r>
      <rPr>
        <sz val="11"/>
        <rFont val="Symbol"/>
      </rPr>
      <t>m</t>
    </r>
    <r>
      <rPr>
        <sz val="11"/>
        <rFont val="Arial"/>
      </rPr>
      <t>M)</t>
    </r>
    <phoneticPr fontId="1"/>
  </si>
  <si>
    <r>
      <t>Si (</t>
    </r>
    <r>
      <rPr>
        <sz val="11"/>
        <rFont val="Symbol"/>
      </rPr>
      <t>m</t>
    </r>
    <r>
      <rPr>
        <sz val="11"/>
        <rFont val="Arial"/>
      </rPr>
      <t>M)</t>
    </r>
    <phoneticPr fontId="1"/>
  </si>
  <si>
    <r>
      <t>Ba (</t>
    </r>
    <r>
      <rPr>
        <sz val="11"/>
        <rFont val="Symbol"/>
      </rPr>
      <t>m</t>
    </r>
    <r>
      <rPr>
        <sz val="11"/>
        <rFont val="Arial"/>
      </rPr>
      <t>M)</t>
    </r>
    <phoneticPr fontId="1"/>
  </si>
  <si>
    <r>
      <t>Fe (</t>
    </r>
    <r>
      <rPr>
        <sz val="11"/>
        <rFont val="Symbol"/>
      </rPr>
      <t>m</t>
    </r>
    <r>
      <rPr>
        <sz val="11"/>
        <rFont val="Arial"/>
      </rPr>
      <t>M)</t>
    </r>
    <phoneticPr fontId="1"/>
  </si>
  <si>
    <r>
      <t>Li (</t>
    </r>
    <r>
      <rPr>
        <sz val="11"/>
        <rFont val="Symbol"/>
      </rPr>
      <t>m</t>
    </r>
    <r>
      <rPr>
        <sz val="11"/>
        <rFont val="Arial"/>
      </rPr>
      <t>M)</t>
    </r>
    <phoneticPr fontId="1"/>
  </si>
  <si>
    <r>
      <t>Mn (</t>
    </r>
    <r>
      <rPr>
        <sz val="11"/>
        <rFont val="Symbol"/>
      </rPr>
      <t>m</t>
    </r>
    <r>
      <rPr>
        <sz val="11"/>
        <rFont val="Arial"/>
      </rPr>
      <t>M)</t>
    </r>
    <phoneticPr fontId="1"/>
  </si>
  <si>
    <r>
      <t>Sr (</t>
    </r>
    <r>
      <rPr>
        <sz val="11"/>
        <rFont val="Symbol"/>
      </rPr>
      <t>m</t>
    </r>
    <r>
      <rPr>
        <sz val="11"/>
        <rFont val="Arial"/>
      </rPr>
      <t>M)</t>
    </r>
    <phoneticPr fontId="1"/>
  </si>
  <si>
    <t>V (nM)</t>
  </si>
  <si>
    <t>V (nM)</t>
    <phoneticPr fontId="1"/>
  </si>
  <si>
    <t>Cu (nM)</t>
  </si>
  <si>
    <t>Zn (nM)</t>
  </si>
  <si>
    <t>Zn (nM)</t>
    <phoneticPr fontId="1"/>
  </si>
  <si>
    <t>Rb (nM)</t>
  </si>
  <si>
    <t>Rb (nM)</t>
    <phoneticPr fontId="1"/>
  </si>
  <si>
    <t>Mo (nM)</t>
  </si>
  <si>
    <t>Mo (nM)</t>
    <phoneticPr fontId="1"/>
  </si>
  <si>
    <t>Cs (nM)</t>
  </si>
  <si>
    <t>Cs (nM)</t>
    <phoneticPr fontId="1"/>
  </si>
  <si>
    <t>Pb (nM)</t>
    <phoneticPr fontId="1"/>
  </si>
  <si>
    <t>U (nM)</t>
  </si>
  <si>
    <t>U (nM)</t>
    <phoneticPr fontId="1"/>
  </si>
  <si>
    <t>Pb  (nM)</t>
  </si>
  <si>
    <t>Cu (nM)</t>
    <phoneticPr fontId="1"/>
  </si>
  <si>
    <t>n.d.</t>
  </si>
  <si>
    <t>Table 4 Concentration of spiked elements in the extracted solution</t>
    <phoneticPr fontId="1"/>
  </si>
  <si>
    <t>In st. solution</t>
    <phoneticPr fontId="1"/>
  </si>
  <si>
    <t>REE st. solution</t>
    <phoneticPr fontId="1"/>
  </si>
  <si>
    <t>n.d.</t>
    <phoneticPr fontId="1"/>
  </si>
  <si>
    <t>In (ppb)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</si>
</sst>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_ "/>
    <numFmt numFmtId="178" formatCode="0.000_ "/>
  </numFmts>
  <fonts count="11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Symbol"/>
    </font>
    <font>
      <vertAlign val="subscript"/>
      <sz val="12"/>
      <color theme="1"/>
      <name val="ＭＳ Ｐゴシック"/>
      <charset val="128"/>
      <scheme val="minor"/>
    </font>
    <font>
      <sz val="11"/>
      <name val="Arial"/>
    </font>
    <font>
      <sz val="12"/>
      <color rgb="FF000000"/>
      <name val="ＭＳ Ｐゴシック"/>
      <family val="3"/>
      <charset val="128"/>
      <scheme val="minor"/>
    </font>
    <font>
      <vertAlign val="subscript"/>
      <sz val="11"/>
      <name val="Arial"/>
    </font>
    <font>
      <vertAlign val="superscript"/>
      <sz val="11"/>
      <name val="Arial"/>
    </font>
    <font>
      <sz val="11"/>
      <name val="Symbo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176" fontId="0" fillId="0" borderId="0" xfId="0" applyNumberFormat="1"/>
    <xf numFmtId="0" fontId="0" fillId="0" borderId="0" xfId="0" applyAlignment="1">
      <alignment wrapText="1"/>
    </xf>
    <xf numFmtId="176" fontId="0" fillId="0" borderId="1" xfId="0" applyNumberFormat="1" applyBorder="1"/>
    <xf numFmtId="177" fontId="0" fillId="0" borderId="0" xfId="0" applyNumberFormat="1"/>
    <xf numFmtId="0" fontId="0" fillId="0" borderId="1" xfId="0" applyFill="1" applyBorder="1"/>
    <xf numFmtId="177" fontId="0" fillId="0" borderId="1" xfId="0" applyNumberFormat="1" applyBorder="1"/>
    <xf numFmtId="0" fontId="0" fillId="0" borderId="0" xfId="0" applyBorder="1" applyAlignment="1">
      <alignment wrapText="1"/>
    </xf>
    <xf numFmtId="176" fontId="0" fillId="0" borderId="0" xfId="0" applyNumberFormat="1" applyBorder="1" applyAlignment="1">
      <alignment wrapText="1"/>
    </xf>
    <xf numFmtId="0" fontId="0" fillId="0" borderId="0" xfId="0" applyBorder="1"/>
    <xf numFmtId="176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Font="1" applyBorder="1"/>
    <xf numFmtId="0" fontId="7" fillId="0" borderId="0" xfId="0" applyFont="1"/>
    <xf numFmtId="176" fontId="7" fillId="0" borderId="0" xfId="0" applyNumberFormat="1" applyFont="1"/>
    <xf numFmtId="177" fontId="7" fillId="0" borderId="0" xfId="0" applyNumberFormat="1" applyFont="1"/>
    <xf numFmtId="178" fontId="7" fillId="0" borderId="0" xfId="0" applyNumberFormat="1" applyFont="1"/>
    <xf numFmtId="176" fontId="7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8" fontId="7" fillId="0" borderId="0" xfId="0" applyNumberFormat="1" applyFont="1" applyAlignment="1">
      <alignment horizontal="right"/>
    </xf>
    <xf numFmtId="0" fontId="7" fillId="0" borderId="2" xfId="0" applyFont="1" applyBorder="1"/>
    <xf numFmtId="176" fontId="7" fillId="0" borderId="2" xfId="0" applyNumberFormat="1" applyFont="1" applyBorder="1"/>
    <xf numFmtId="177" fontId="7" fillId="0" borderId="2" xfId="0" applyNumberFormat="1" applyFont="1" applyBorder="1"/>
    <xf numFmtId="176" fontId="7" fillId="0" borderId="2" xfId="0" applyNumberFormat="1" applyFont="1" applyBorder="1" applyAlignment="1">
      <alignment horizontal="right"/>
    </xf>
    <xf numFmtId="0" fontId="0" fillId="0" borderId="2" xfId="0" applyBorder="1"/>
    <xf numFmtId="176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Fill="1" applyBorder="1"/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right" wrapText="1"/>
    </xf>
    <xf numFmtId="176" fontId="0" fillId="0" borderId="3" xfId="0" applyNumberFormat="1" applyBorder="1" applyAlignment="1">
      <alignment wrapText="1"/>
    </xf>
    <xf numFmtId="0" fontId="6" fillId="0" borderId="3" xfId="0" applyFont="1" applyBorder="1" applyAlignment="1">
      <alignment horizontal="center"/>
    </xf>
    <xf numFmtId="176" fontId="6" fillId="0" borderId="3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wrapText="1"/>
    </xf>
    <xf numFmtId="177" fontId="6" fillId="0" borderId="3" xfId="0" applyNumberFormat="1" applyFont="1" applyBorder="1" applyAlignment="1">
      <alignment horizontal="center" wrapText="1"/>
    </xf>
    <xf numFmtId="177" fontId="6" fillId="0" borderId="3" xfId="0" applyNumberFormat="1" applyFont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0" fontId="6" fillId="0" borderId="3" xfId="0" applyFont="1" applyBorder="1" applyAlignment="1"/>
    <xf numFmtId="0" fontId="0" fillId="0" borderId="3" xfId="0" applyBorder="1" applyAlignment="1">
      <alignment horizontal="center"/>
    </xf>
    <xf numFmtId="0" fontId="0" fillId="0" borderId="0" xfId="0" applyAlignment="1"/>
  </cellXfs>
  <cellStyles count="9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C19" sqref="C19"/>
    </sheetView>
  </sheetViews>
  <sheetFormatPr baseColWidth="12" defaultRowHeight="18" x14ac:dyDescent="0"/>
  <cols>
    <col min="1" max="1" width="6.5" style="2" customWidth="1"/>
    <col min="2" max="2" width="16.83203125" customWidth="1"/>
    <col min="3" max="3" width="9.5" style="21" customWidth="1"/>
    <col min="4" max="4" width="2.1640625" style="21" customWidth="1"/>
    <col min="5" max="5" width="33.33203125" customWidth="1"/>
    <col min="6" max="6" width="31.83203125" customWidth="1"/>
  </cols>
  <sheetData>
    <row r="1" spans="1:6">
      <c r="A1" s="2" t="s">
        <v>13</v>
      </c>
    </row>
    <row r="3" spans="1:6" s="4" customFormat="1" ht="31">
      <c r="A3" s="33" t="s">
        <v>14</v>
      </c>
      <c r="B3" s="34" t="s">
        <v>2</v>
      </c>
      <c r="C3" s="35" t="s">
        <v>92</v>
      </c>
      <c r="D3" s="35"/>
      <c r="E3" s="34" t="s">
        <v>6</v>
      </c>
      <c r="F3" s="34" t="s">
        <v>51</v>
      </c>
    </row>
    <row r="4" spans="1:6">
      <c r="A4" s="13" t="s">
        <v>42</v>
      </c>
      <c r="B4" s="11" t="s">
        <v>1</v>
      </c>
      <c r="C4" s="31" t="s">
        <v>52</v>
      </c>
      <c r="D4" s="31"/>
      <c r="E4" s="11" t="s">
        <v>21</v>
      </c>
      <c r="F4" s="11" t="s">
        <v>12</v>
      </c>
    </row>
    <row r="5" spans="1:6">
      <c r="A5" s="13" t="s">
        <v>3</v>
      </c>
      <c r="B5" s="11" t="s">
        <v>0</v>
      </c>
      <c r="C5" s="31">
        <v>40</v>
      </c>
      <c r="D5" s="31"/>
      <c r="E5" s="11" t="s">
        <v>11</v>
      </c>
      <c r="F5" s="11" t="s">
        <v>84</v>
      </c>
    </row>
    <row r="6" spans="1:6">
      <c r="A6" s="13" t="s">
        <v>4</v>
      </c>
      <c r="B6" s="11" t="s">
        <v>0</v>
      </c>
      <c r="C6" s="31">
        <v>40</v>
      </c>
      <c r="D6" s="31"/>
      <c r="E6" s="11" t="s">
        <v>11</v>
      </c>
      <c r="F6" s="11" t="s">
        <v>85</v>
      </c>
    </row>
    <row r="7" spans="1:6">
      <c r="A7" s="13" t="s">
        <v>5</v>
      </c>
      <c r="B7" s="11" t="s">
        <v>48</v>
      </c>
      <c r="C7" s="31">
        <v>4</v>
      </c>
      <c r="D7" s="31"/>
      <c r="E7" s="11" t="s">
        <v>22</v>
      </c>
      <c r="F7" s="11" t="s">
        <v>90</v>
      </c>
    </row>
    <row r="8" spans="1:6">
      <c r="A8" s="13" t="s">
        <v>7</v>
      </c>
      <c r="B8" s="11" t="s">
        <v>48</v>
      </c>
      <c r="C8" s="31">
        <v>4</v>
      </c>
      <c r="D8" s="31"/>
      <c r="E8" s="11" t="s">
        <v>23</v>
      </c>
      <c r="F8" s="11" t="s">
        <v>91</v>
      </c>
    </row>
    <row r="9" spans="1:6">
      <c r="A9" s="13" t="s">
        <v>8</v>
      </c>
      <c r="B9" s="11" t="s">
        <v>48</v>
      </c>
      <c r="C9" s="31">
        <v>4</v>
      </c>
      <c r="D9" s="31"/>
      <c r="E9" s="11" t="s">
        <v>20</v>
      </c>
      <c r="F9" s="11" t="s">
        <v>90</v>
      </c>
    </row>
    <row r="10" spans="1:6">
      <c r="A10" s="13" t="s">
        <v>9</v>
      </c>
      <c r="B10" s="11" t="s">
        <v>48</v>
      </c>
      <c r="C10" s="31">
        <v>4</v>
      </c>
      <c r="D10" s="31"/>
      <c r="E10" s="11" t="s">
        <v>20</v>
      </c>
      <c r="F10" s="15" t="s">
        <v>88</v>
      </c>
    </row>
    <row r="11" spans="1:6">
      <c r="A11" s="13" t="s">
        <v>10</v>
      </c>
      <c r="B11" s="11" t="s">
        <v>48</v>
      </c>
      <c r="C11" s="31">
        <v>4</v>
      </c>
      <c r="D11" s="31"/>
      <c r="E11" s="11" t="s">
        <v>20</v>
      </c>
      <c r="F11" s="11" t="s">
        <v>89</v>
      </c>
    </row>
    <row r="12" spans="1:6">
      <c r="A12" s="13" t="s">
        <v>43</v>
      </c>
      <c r="B12" s="11" t="s">
        <v>1</v>
      </c>
      <c r="C12" s="31" t="s">
        <v>53</v>
      </c>
      <c r="D12" s="31"/>
      <c r="E12" s="11" t="s">
        <v>21</v>
      </c>
      <c r="F12" s="11" t="s">
        <v>12</v>
      </c>
    </row>
    <row r="13" spans="1:6">
      <c r="A13" s="13" t="s">
        <v>44</v>
      </c>
      <c r="B13" s="11" t="s">
        <v>0</v>
      </c>
      <c r="C13" s="31">
        <v>80</v>
      </c>
      <c r="D13" s="31"/>
      <c r="E13" s="11" t="s">
        <v>11</v>
      </c>
      <c r="F13" s="14" t="s">
        <v>49</v>
      </c>
    </row>
    <row r="14" spans="1:6">
      <c r="A14" s="13" t="s">
        <v>45</v>
      </c>
      <c r="B14" s="11" t="s">
        <v>0</v>
      </c>
      <c r="C14" s="31">
        <v>80</v>
      </c>
      <c r="D14" s="31"/>
      <c r="E14" s="11" t="s">
        <v>11</v>
      </c>
      <c r="F14" s="11" t="s">
        <v>50</v>
      </c>
    </row>
    <row r="15" spans="1:6">
      <c r="A15" s="13" t="s">
        <v>46</v>
      </c>
      <c r="B15" s="11" t="s">
        <v>0</v>
      </c>
      <c r="C15" s="31">
        <v>80</v>
      </c>
      <c r="D15" s="31"/>
      <c r="E15" s="11" t="s">
        <v>11</v>
      </c>
      <c r="F15" s="14" t="s">
        <v>86</v>
      </c>
    </row>
    <row r="16" spans="1:6">
      <c r="A16" s="29" t="s">
        <v>47</v>
      </c>
      <c r="B16" s="27" t="s">
        <v>0</v>
      </c>
      <c r="C16" s="32">
        <v>80</v>
      </c>
      <c r="D16" s="32"/>
      <c r="E16" s="27" t="s">
        <v>11</v>
      </c>
      <c r="F16" s="30" t="s">
        <v>87</v>
      </c>
    </row>
  </sheetData>
  <phoneticPr fontId="1"/>
  <pageMargins left="0.70000000000000007" right="0.70000000000000007" top="0.75000000000000011" bottom="0.75000000000000011" header="0.30000000000000004" footer="0.30000000000000004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8" sqref="A1:E8"/>
    </sheetView>
  </sheetViews>
  <sheetFormatPr baseColWidth="12" defaultRowHeight="18" x14ac:dyDescent="0"/>
  <cols>
    <col min="2" max="2" width="14.1640625" customWidth="1"/>
    <col min="3" max="3" width="12.1640625" customWidth="1"/>
    <col min="4" max="4" width="11.5" customWidth="1"/>
    <col min="5" max="5" width="12.6640625" style="3" customWidth="1"/>
  </cols>
  <sheetData>
    <row r="1" spans="1:5">
      <c r="A1" s="47" t="s">
        <v>94</v>
      </c>
      <c r="B1" s="47"/>
      <c r="C1" s="47"/>
      <c r="D1" s="47"/>
      <c r="E1" s="47"/>
    </row>
    <row r="3" spans="1:5" s="9" customFormat="1" ht="31">
      <c r="A3" s="34" t="s">
        <v>40</v>
      </c>
      <c r="B3" s="34" t="s">
        <v>41</v>
      </c>
      <c r="C3" s="34" t="s">
        <v>93</v>
      </c>
      <c r="D3" s="34" t="s">
        <v>95</v>
      </c>
      <c r="E3" s="36" t="s">
        <v>17</v>
      </c>
    </row>
    <row r="4" spans="1:5" s="9" customFormat="1" ht="31">
      <c r="A4" s="9" t="s">
        <v>38</v>
      </c>
      <c r="E4" s="10"/>
    </row>
    <row r="5" spans="1:5" s="11" customFormat="1">
      <c r="A5" s="11" t="s">
        <v>15</v>
      </c>
      <c r="B5" s="11" t="s">
        <v>18</v>
      </c>
      <c r="C5" s="11">
        <v>21.036100000000001</v>
      </c>
      <c r="D5" s="11">
        <v>16.136199999999999</v>
      </c>
      <c r="E5" s="12">
        <f>(C5-D5)/C5*100</f>
        <v>23.292815683515492</v>
      </c>
    </row>
    <row r="6" spans="1:5" s="11" customFormat="1">
      <c r="A6" s="11" t="s">
        <v>16</v>
      </c>
      <c r="B6" s="11" t="s">
        <v>19</v>
      </c>
      <c r="C6" s="11">
        <v>21.219899999999999</v>
      </c>
      <c r="D6" s="11">
        <v>16.348299999999998</v>
      </c>
      <c r="E6" s="12">
        <f>(C6-D6)/C6*100</f>
        <v>22.957695370854722</v>
      </c>
    </row>
    <row r="7" spans="1:5" s="11" customFormat="1">
      <c r="D7" s="11" t="s">
        <v>96</v>
      </c>
      <c r="E7" s="12">
        <f>(E5+E6)/2</f>
        <v>23.125255527185107</v>
      </c>
    </row>
    <row r="8" spans="1:5" s="11" customFormat="1">
      <c r="A8" s="27" t="s">
        <v>39</v>
      </c>
      <c r="B8" s="27" t="s">
        <v>18</v>
      </c>
      <c r="C8" s="27">
        <v>24.2288</v>
      </c>
      <c r="D8" s="27">
        <v>16.4709</v>
      </c>
      <c r="E8" s="28">
        <v>32.020000000000003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17"/>
  <sheetViews>
    <sheetView zoomScale="75" zoomScaleNormal="75" zoomScalePageLayoutView="75" workbookViewId="0">
      <selection activeCell="AB17" sqref="A1:AB17"/>
    </sheetView>
  </sheetViews>
  <sheetFormatPr baseColWidth="12" defaultRowHeight="18" x14ac:dyDescent="0"/>
  <cols>
    <col min="1" max="1" width="7.83203125" customWidth="1"/>
    <col min="2" max="2" width="8.1640625" customWidth="1"/>
    <col min="3" max="3" width="7.1640625" style="3" customWidth="1"/>
    <col min="4" max="4" width="9.1640625" customWidth="1"/>
    <col min="5" max="5" width="9" customWidth="1"/>
    <col min="6" max="6" width="8.1640625" style="21" customWidth="1"/>
    <col min="7" max="8" width="7.5" customWidth="1"/>
    <col min="9" max="9" width="8" customWidth="1"/>
    <col min="10" max="10" width="7.6640625" customWidth="1"/>
    <col min="11" max="11" width="7.33203125" customWidth="1"/>
    <col min="12" max="12" width="7.5" customWidth="1"/>
    <col min="13" max="13" width="7.33203125" customWidth="1"/>
    <col min="14" max="14" width="7.5" customWidth="1"/>
    <col min="15" max="17" width="8.1640625" customWidth="1"/>
    <col min="18" max="18" width="7.6640625" customWidth="1"/>
    <col min="19" max="20" width="8.1640625" customWidth="1"/>
    <col min="21" max="21" width="8.83203125" customWidth="1"/>
    <col min="22" max="23" width="8.5" customWidth="1"/>
    <col min="24" max="24" width="9" customWidth="1"/>
    <col min="25" max="25" width="9.6640625" customWidth="1"/>
    <col min="26" max="27" width="9.1640625" customWidth="1"/>
    <col min="28" max="28" width="9.83203125" customWidth="1"/>
    <col min="29" max="29" width="9.1640625" customWidth="1"/>
    <col min="30" max="31" width="9.33203125" customWidth="1"/>
  </cols>
  <sheetData>
    <row r="1" spans="1:28">
      <c r="A1" t="s">
        <v>79</v>
      </c>
    </row>
    <row r="3" spans="1:28" ht="29">
      <c r="A3" s="37" t="s">
        <v>80</v>
      </c>
      <c r="B3" s="38" t="s">
        <v>81</v>
      </c>
      <c r="C3" s="39" t="s">
        <v>54</v>
      </c>
      <c r="D3" s="40" t="s">
        <v>55</v>
      </c>
      <c r="E3" s="41" t="s">
        <v>56</v>
      </c>
      <c r="F3" s="38" t="s">
        <v>97</v>
      </c>
      <c r="G3" s="38" t="s">
        <v>98</v>
      </c>
      <c r="H3" s="38" t="s">
        <v>99</v>
      </c>
      <c r="I3" s="42" t="s">
        <v>100</v>
      </c>
      <c r="J3" s="38" t="s">
        <v>101</v>
      </c>
      <c r="K3" s="38" t="s">
        <v>102</v>
      </c>
      <c r="L3" s="38" t="s">
        <v>103</v>
      </c>
      <c r="M3" s="38" t="s">
        <v>104</v>
      </c>
      <c r="N3" s="42" t="s">
        <v>105</v>
      </c>
      <c r="O3" s="42" t="s">
        <v>106</v>
      </c>
      <c r="P3" s="38" t="s">
        <v>107</v>
      </c>
      <c r="Q3" s="38" t="s">
        <v>108</v>
      </c>
      <c r="R3" s="38" t="s">
        <v>109</v>
      </c>
      <c r="S3" s="38" t="s">
        <v>110</v>
      </c>
      <c r="T3" s="38" t="s">
        <v>111</v>
      </c>
      <c r="U3" s="44" t="s">
        <v>112</v>
      </c>
      <c r="V3" s="44" t="s">
        <v>114</v>
      </c>
      <c r="W3" s="44" t="s">
        <v>115</v>
      </c>
      <c r="X3" s="44" t="s">
        <v>117</v>
      </c>
      <c r="Y3" s="44" t="s">
        <v>119</v>
      </c>
      <c r="Z3" s="44" t="s">
        <v>121</v>
      </c>
      <c r="AA3" s="44" t="s">
        <v>126</v>
      </c>
      <c r="AB3" s="44" t="s">
        <v>124</v>
      </c>
    </row>
    <row r="4" spans="1:28">
      <c r="A4" s="16" t="s">
        <v>73</v>
      </c>
      <c r="B4" s="17">
        <v>1</v>
      </c>
      <c r="C4" s="17">
        <v>7.25</v>
      </c>
      <c r="D4" s="17">
        <v>2.08</v>
      </c>
      <c r="E4" s="18">
        <v>574.79999999999995</v>
      </c>
      <c r="F4" s="20" t="s">
        <v>83</v>
      </c>
      <c r="G4" s="17">
        <v>1.1399999999999999</v>
      </c>
      <c r="H4" s="17">
        <v>91.74</v>
      </c>
      <c r="I4" s="18">
        <v>552.1</v>
      </c>
      <c r="J4" s="17">
        <v>18.73</v>
      </c>
      <c r="K4" s="17">
        <v>51.57</v>
      </c>
      <c r="L4" s="17">
        <v>29.11</v>
      </c>
      <c r="M4" s="17">
        <v>11.55</v>
      </c>
      <c r="N4" s="18">
        <v>434.9</v>
      </c>
      <c r="O4" s="18">
        <v>177</v>
      </c>
      <c r="P4" s="17">
        <v>1.67</v>
      </c>
      <c r="Q4" s="17">
        <v>0.46</v>
      </c>
      <c r="R4" s="17">
        <v>57.93</v>
      </c>
      <c r="S4" s="17">
        <v>153.19999999999999</v>
      </c>
      <c r="T4" s="17">
        <v>136.29</v>
      </c>
      <c r="U4">
        <v>145.46525323910484</v>
      </c>
      <c r="V4">
        <v>2091.5814319433516</v>
      </c>
      <c r="W4">
        <v>2180.4557271754093</v>
      </c>
      <c r="X4">
        <v>4263.8352638352644</v>
      </c>
      <c r="Y4">
        <v>6.0335946248600223</v>
      </c>
      <c r="Z4">
        <v>35.891647855530472</v>
      </c>
      <c r="AA4">
        <v>12.644787644787646</v>
      </c>
      <c r="AB4">
        <v>87.478991596638664</v>
      </c>
    </row>
    <row r="5" spans="1:28">
      <c r="A5" s="16" t="s">
        <v>72</v>
      </c>
      <c r="B5" s="17">
        <v>1.54</v>
      </c>
      <c r="C5" s="17">
        <v>7.62</v>
      </c>
      <c r="D5" s="20" t="s">
        <v>82</v>
      </c>
      <c r="E5" s="18">
        <v>589.9</v>
      </c>
      <c r="F5" s="20" t="s">
        <v>83</v>
      </c>
      <c r="G5" s="17">
        <v>1.1000000000000001</v>
      </c>
      <c r="H5" s="17">
        <v>100.32</v>
      </c>
      <c r="I5" s="18">
        <v>578.4</v>
      </c>
      <c r="J5" s="17">
        <v>24</v>
      </c>
      <c r="K5" s="17">
        <v>51.51</v>
      </c>
      <c r="L5" s="17">
        <v>35.32</v>
      </c>
      <c r="M5" s="17">
        <v>12.09</v>
      </c>
      <c r="N5" s="18">
        <v>418.2</v>
      </c>
      <c r="O5" s="18">
        <v>392.3</v>
      </c>
      <c r="P5" s="17">
        <v>4.33</v>
      </c>
      <c r="Q5" s="17">
        <v>0.55000000000000004</v>
      </c>
      <c r="R5" s="17">
        <v>97.29</v>
      </c>
      <c r="S5" s="17">
        <v>90.26</v>
      </c>
      <c r="T5" s="17">
        <v>149.72</v>
      </c>
      <c r="U5">
        <v>224.38162544169612</v>
      </c>
      <c r="V5">
        <v>6966.3257277734074</v>
      </c>
      <c r="W5">
        <v>4687.8727634194838</v>
      </c>
      <c r="X5">
        <v>8450.2164502164505</v>
      </c>
      <c r="Y5">
        <v>14.118701007838746</v>
      </c>
      <c r="Z5">
        <v>74.416854778028593</v>
      </c>
      <c r="AA5">
        <v>86.14864864864866</v>
      </c>
      <c r="AB5">
        <v>218.86554621848742</v>
      </c>
    </row>
    <row r="6" spans="1:28">
      <c r="A6" s="16" t="s">
        <v>74</v>
      </c>
      <c r="B6" s="17">
        <v>1.54</v>
      </c>
      <c r="C6" s="17">
        <v>7.68</v>
      </c>
      <c r="D6" s="17">
        <v>3.86</v>
      </c>
      <c r="E6" s="18">
        <v>578.9</v>
      </c>
      <c r="F6" s="20" t="s">
        <v>83</v>
      </c>
      <c r="G6" s="17">
        <v>1.08</v>
      </c>
      <c r="H6" s="17">
        <v>96.14</v>
      </c>
      <c r="I6" s="18">
        <v>577.1</v>
      </c>
      <c r="J6" s="17">
        <v>24.02</v>
      </c>
      <c r="K6" s="17">
        <v>53.09</v>
      </c>
      <c r="L6" s="17">
        <v>39.72</v>
      </c>
      <c r="M6" s="17">
        <v>12.21</v>
      </c>
      <c r="N6" s="18">
        <v>444.3</v>
      </c>
      <c r="O6" s="18">
        <v>401.9</v>
      </c>
      <c r="P6" s="17">
        <v>4.21</v>
      </c>
      <c r="Q6" s="17">
        <v>0.56000000000000005</v>
      </c>
      <c r="R6" s="17">
        <v>96.49</v>
      </c>
      <c r="S6" s="17">
        <v>112.71</v>
      </c>
      <c r="T6" s="17">
        <v>161.4</v>
      </c>
      <c r="U6">
        <v>174.91166077738518</v>
      </c>
      <c r="V6">
        <v>10622.816679779702</v>
      </c>
      <c r="W6">
        <v>7276.1890197277871</v>
      </c>
      <c r="X6">
        <v>7210.1322101322103</v>
      </c>
      <c r="Y6">
        <v>10.298992161254199</v>
      </c>
      <c r="Z6">
        <v>61.926260346124906</v>
      </c>
      <c r="AA6">
        <v>46.476833976833987</v>
      </c>
      <c r="AB6">
        <v>201.34453781512607</v>
      </c>
    </row>
    <row r="7" spans="1:28">
      <c r="A7" s="16" t="s">
        <v>75</v>
      </c>
      <c r="B7" s="17">
        <v>38.270000000000003</v>
      </c>
      <c r="C7" s="17">
        <v>7.83</v>
      </c>
      <c r="D7" s="17">
        <v>11.21</v>
      </c>
      <c r="E7" s="18">
        <v>693.9</v>
      </c>
      <c r="F7" s="20" t="s">
        <v>83</v>
      </c>
      <c r="G7" s="17">
        <v>1.21</v>
      </c>
      <c r="H7" s="17">
        <v>123.8</v>
      </c>
      <c r="I7" s="18">
        <v>769.2</v>
      </c>
      <c r="J7" s="17">
        <v>32.53</v>
      </c>
      <c r="K7" s="17">
        <v>26.07</v>
      </c>
      <c r="L7" s="17">
        <v>34.57</v>
      </c>
      <c r="M7" s="17">
        <v>11.83</v>
      </c>
      <c r="N7" s="18">
        <v>380.1</v>
      </c>
      <c r="O7" s="18">
        <v>913.2</v>
      </c>
      <c r="P7" s="17">
        <v>3.38</v>
      </c>
      <c r="Q7" s="17">
        <v>1.01</v>
      </c>
      <c r="R7" s="17">
        <v>37.74</v>
      </c>
      <c r="S7" s="17">
        <v>8.52</v>
      </c>
      <c r="T7" s="17">
        <v>38.51</v>
      </c>
      <c r="U7">
        <v>46004.907734589717</v>
      </c>
      <c r="V7">
        <v>123799.37057435091</v>
      </c>
      <c r="W7">
        <v>22943.263495947391</v>
      </c>
      <c r="X7">
        <v>149140.40014040013</v>
      </c>
      <c r="Y7">
        <v>1049.2586786114221</v>
      </c>
      <c r="Z7">
        <v>447.62979683972907</v>
      </c>
      <c r="AA7">
        <v>58.349420849420852</v>
      </c>
      <c r="AB7">
        <v>4501.3445378151264</v>
      </c>
    </row>
    <row r="8" spans="1:28">
      <c r="A8" s="16" t="s">
        <v>76</v>
      </c>
      <c r="B8" s="17">
        <v>43.96</v>
      </c>
      <c r="C8" s="17">
        <v>8</v>
      </c>
      <c r="D8" s="17">
        <v>21.58</v>
      </c>
      <c r="E8" s="18">
        <v>717</v>
      </c>
      <c r="F8" s="20" t="s">
        <v>83</v>
      </c>
      <c r="G8" s="17">
        <v>1.33</v>
      </c>
      <c r="H8" s="17">
        <v>122.57</v>
      </c>
      <c r="I8" s="18">
        <v>794.6</v>
      </c>
      <c r="J8" s="17">
        <v>35.409999999999997</v>
      </c>
      <c r="K8" s="17">
        <v>31.02</v>
      </c>
      <c r="L8" s="17">
        <v>24.58</v>
      </c>
      <c r="M8" s="17">
        <v>21.51</v>
      </c>
      <c r="N8" s="18">
        <v>384.3</v>
      </c>
      <c r="O8" s="18">
        <v>807.2</v>
      </c>
      <c r="P8" s="17">
        <v>3.69</v>
      </c>
      <c r="Q8" s="17">
        <v>1.39</v>
      </c>
      <c r="R8" s="17">
        <v>38.01</v>
      </c>
      <c r="S8" s="17">
        <v>14.15</v>
      </c>
      <c r="T8" s="17">
        <v>29.66</v>
      </c>
      <c r="U8">
        <v>47755.594817432277</v>
      </c>
      <c r="V8">
        <v>74747.128245476008</v>
      </c>
      <c r="W8">
        <v>21324.514451751031</v>
      </c>
      <c r="X8">
        <v>196817.01181701184</v>
      </c>
      <c r="Y8">
        <v>830.03471444568868</v>
      </c>
      <c r="Z8">
        <v>693.52896914973655</v>
      </c>
      <c r="AA8">
        <v>101.73745173745174</v>
      </c>
      <c r="AB8">
        <v>4652.5210084033606</v>
      </c>
    </row>
    <row r="9" spans="1:28">
      <c r="A9" s="16" t="s">
        <v>8</v>
      </c>
      <c r="B9" s="17">
        <v>42.04</v>
      </c>
      <c r="C9" s="17">
        <v>8.11</v>
      </c>
      <c r="D9" s="17">
        <v>5.93</v>
      </c>
      <c r="E9" s="18">
        <v>517.5</v>
      </c>
      <c r="F9" s="20" t="s">
        <v>83</v>
      </c>
      <c r="G9" s="17">
        <v>0.97</v>
      </c>
      <c r="H9" s="17">
        <v>87.92</v>
      </c>
      <c r="I9" s="18">
        <v>562.4</v>
      </c>
      <c r="J9" s="17">
        <v>27.12</v>
      </c>
      <c r="K9" s="17">
        <v>22.47</v>
      </c>
      <c r="L9" s="17">
        <v>17.79</v>
      </c>
      <c r="M9" s="17">
        <v>17.79</v>
      </c>
      <c r="N9" s="18">
        <v>256.60000000000002</v>
      </c>
      <c r="O9" s="18">
        <v>367.5</v>
      </c>
      <c r="P9" s="17">
        <v>2.68</v>
      </c>
      <c r="Q9" s="17">
        <v>1.44</v>
      </c>
      <c r="R9" s="17">
        <v>26.84</v>
      </c>
      <c r="S9" s="17">
        <v>12.57</v>
      </c>
      <c r="T9" s="17">
        <v>20.63</v>
      </c>
      <c r="U9">
        <v>33595.406360424029</v>
      </c>
      <c r="V9">
        <v>28143.823760818254</v>
      </c>
      <c r="W9">
        <v>12397.155528368252</v>
      </c>
      <c r="X9">
        <v>172446.12144612145</v>
      </c>
      <c r="Y9">
        <v>499.79619260918264</v>
      </c>
      <c r="Z9">
        <v>1081.790820165538</v>
      </c>
      <c r="AA9">
        <v>52.799227799227801</v>
      </c>
      <c r="AB9">
        <v>2107.7310924369749</v>
      </c>
    </row>
    <row r="10" spans="1:28">
      <c r="A10" s="16" t="s">
        <v>77</v>
      </c>
      <c r="B10" s="17">
        <v>38.56</v>
      </c>
      <c r="C10" s="17">
        <v>8.0399999999999991</v>
      </c>
      <c r="D10" s="17">
        <v>16.77</v>
      </c>
      <c r="E10" s="18">
        <v>488.5</v>
      </c>
      <c r="F10" s="20" t="s">
        <v>83</v>
      </c>
      <c r="G10" s="17">
        <v>0.94</v>
      </c>
      <c r="H10" s="17">
        <v>74.44</v>
      </c>
      <c r="I10" s="18">
        <v>512.70000000000005</v>
      </c>
      <c r="J10" s="17">
        <v>22.98</v>
      </c>
      <c r="K10" s="17">
        <v>22.87</v>
      </c>
      <c r="L10" s="17">
        <v>17.55</v>
      </c>
      <c r="M10" s="17">
        <v>16.02</v>
      </c>
      <c r="N10" s="18">
        <v>208.2</v>
      </c>
      <c r="O10" s="18">
        <v>252.1</v>
      </c>
      <c r="P10" s="17">
        <v>2.39</v>
      </c>
      <c r="Q10" s="17">
        <v>1.1100000000000001</v>
      </c>
      <c r="R10" s="17">
        <v>26.96</v>
      </c>
      <c r="S10" s="17">
        <v>12.43</v>
      </c>
      <c r="T10" s="17">
        <v>20.03</v>
      </c>
      <c r="U10">
        <v>25577.542206517475</v>
      </c>
      <c r="V10">
        <v>20105.428796223445</v>
      </c>
      <c r="W10">
        <v>5722.5875516133965</v>
      </c>
      <c r="X10">
        <v>148288.52228852228</v>
      </c>
      <c r="Y10">
        <v>382.60358342665177</v>
      </c>
      <c r="Z10">
        <v>907.97592174567342</v>
      </c>
      <c r="AA10">
        <v>36.10038610038611</v>
      </c>
      <c r="AB10">
        <v>1634.4957983193278</v>
      </c>
    </row>
    <row r="11" spans="1:28">
      <c r="A11" s="16" t="s">
        <v>10</v>
      </c>
      <c r="B11" s="17">
        <v>45.29</v>
      </c>
      <c r="C11" s="17">
        <v>8.0500000000000007</v>
      </c>
      <c r="D11" s="17">
        <v>17.93</v>
      </c>
      <c r="E11" s="18">
        <v>510</v>
      </c>
      <c r="F11" s="20" t="s">
        <v>83</v>
      </c>
      <c r="G11" s="17">
        <v>0.98</v>
      </c>
      <c r="H11" s="17">
        <v>85.63</v>
      </c>
      <c r="I11" s="18">
        <v>551.6</v>
      </c>
      <c r="J11" s="17">
        <v>26.47</v>
      </c>
      <c r="K11" s="17">
        <v>23.38</v>
      </c>
      <c r="L11" s="17">
        <v>18.239999999999998</v>
      </c>
      <c r="M11" s="17">
        <v>19.43</v>
      </c>
      <c r="N11" s="18">
        <v>209.7</v>
      </c>
      <c r="O11" s="18">
        <v>299.8</v>
      </c>
      <c r="P11" s="17">
        <v>3.01</v>
      </c>
      <c r="Q11" s="17">
        <v>0.86</v>
      </c>
      <c r="R11" s="17">
        <v>20.27</v>
      </c>
      <c r="S11" s="17">
        <v>11.93</v>
      </c>
      <c r="T11" s="17">
        <v>22.62</v>
      </c>
      <c r="U11">
        <v>31042.402826855123</v>
      </c>
      <c r="V11">
        <v>23532.966168371364</v>
      </c>
      <c r="W11">
        <v>8093.8981495641547</v>
      </c>
      <c r="X11">
        <v>163601.3806013806</v>
      </c>
      <c r="Y11">
        <v>431.42777155655097</v>
      </c>
      <c r="Z11">
        <v>1026.8623024830699</v>
      </c>
      <c r="AA11">
        <v>57.335907335907343</v>
      </c>
      <c r="AB11">
        <v>1973.6974789915967</v>
      </c>
    </row>
    <row r="12" spans="1:28">
      <c r="A12" s="16"/>
      <c r="B12" s="17"/>
      <c r="C12" s="17"/>
      <c r="D12" s="17"/>
      <c r="E12" s="18"/>
      <c r="F12" s="20"/>
      <c r="G12" s="17"/>
      <c r="H12" s="17"/>
      <c r="I12" s="18"/>
      <c r="J12" s="17"/>
      <c r="K12" s="17"/>
      <c r="L12" s="17"/>
      <c r="M12" s="17"/>
      <c r="N12" s="18"/>
      <c r="O12" s="18"/>
      <c r="P12" s="17"/>
      <c r="Q12" s="17"/>
      <c r="R12" s="17"/>
      <c r="S12" s="17"/>
      <c r="T12" s="17"/>
    </row>
    <row r="13" spans="1:28">
      <c r="A13" s="16" t="s">
        <v>78</v>
      </c>
      <c r="B13" s="17">
        <v>1</v>
      </c>
      <c r="C13" s="17">
        <v>7.35</v>
      </c>
      <c r="D13" s="17">
        <v>1.83</v>
      </c>
      <c r="E13" s="18">
        <v>415.6</v>
      </c>
      <c r="F13" s="20">
        <v>1.39</v>
      </c>
      <c r="G13" s="17">
        <v>1.68</v>
      </c>
      <c r="H13" s="17">
        <v>58.64</v>
      </c>
      <c r="I13" s="18">
        <v>397.1</v>
      </c>
      <c r="J13" s="17">
        <v>12.04</v>
      </c>
      <c r="K13" s="17">
        <v>40.25</v>
      </c>
      <c r="L13" s="17">
        <v>32.99</v>
      </c>
      <c r="M13" s="17">
        <v>0</v>
      </c>
      <c r="N13" s="18">
        <v>522</v>
      </c>
      <c r="O13" s="18">
        <v>282.8</v>
      </c>
      <c r="P13" s="17">
        <v>1.2</v>
      </c>
      <c r="Q13" s="17">
        <v>0.93</v>
      </c>
      <c r="R13" s="17">
        <v>70.209999999999994</v>
      </c>
      <c r="S13" s="17">
        <v>39.590000000000003</v>
      </c>
      <c r="T13" s="17">
        <v>114</v>
      </c>
      <c r="U13">
        <v>99.834169949172718</v>
      </c>
      <c r="V13">
        <v>3482.8362160179186</v>
      </c>
      <c r="W13">
        <v>920.54653856143443</v>
      </c>
      <c r="X13">
        <v>1423.735287215919</v>
      </c>
      <c r="Y13">
        <v>2541.3874491319089</v>
      </c>
      <c r="Z13">
        <v>6.6389666106192111</v>
      </c>
      <c r="AA13">
        <v>8.2608530957376196</v>
      </c>
      <c r="AB13">
        <v>208.74907148094516</v>
      </c>
    </row>
    <row r="14" spans="1:28">
      <c r="A14" s="16" t="s">
        <v>68</v>
      </c>
      <c r="B14" s="17">
        <v>1.37</v>
      </c>
      <c r="C14" s="17">
        <v>7.88</v>
      </c>
      <c r="D14" s="17">
        <v>3.02</v>
      </c>
      <c r="E14" s="18">
        <v>413.6</v>
      </c>
      <c r="F14" s="20">
        <v>2.37</v>
      </c>
      <c r="G14" s="17">
        <v>1.1000000000000001</v>
      </c>
      <c r="H14" s="17">
        <v>84.75</v>
      </c>
      <c r="I14" s="18">
        <v>406.6</v>
      </c>
      <c r="J14" s="17">
        <v>13.79</v>
      </c>
      <c r="K14" s="17">
        <v>38.76</v>
      </c>
      <c r="L14" s="17">
        <v>36.17</v>
      </c>
      <c r="M14" s="17">
        <v>0.08</v>
      </c>
      <c r="N14" s="18">
        <v>528.1</v>
      </c>
      <c r="O14" s="18">
        <v>598</v>
      </c>
      <c r="P14" s="17">
        <v>2.33</v>
      </c>
      <c r="Q14" s="17">
        <v>1.1499999999999999</v>
      </c>
      <c r="R14" s="17">
        <v>86.88</v>
      </c>
      <c r="S14" s="17">
        <v>30.17</v>
      </c>
      <c r="T14" s="17">
        <v>114.02</v>
      </c>
      <c r="U14">
        <v>150.71645663371046</v>
      </c>
      <c r="V14">
        <v>6738.7426394415779</v>
      </c>
      <c r="W14">
        <v>1989.7603330328893</v>
      </c>
      <c r="X14">
        <v>1880.1995281617237</v>
      </c>
      <c r="Y14">
        <v>3298.0439029646682</v>
      </c>
      <c r="Z14">
        <v>10.14593633430445</v>
      </c>
      <c r="AA14">
        <v>24.414065604770908</v>
      </c>
      <c r="AB14">
        <v>411.36548654414656</v>
      </c>
    </row>
    <row r="15" spans="1:28">
      <c r="A15" s="16" t="s">
        <v>69</v>
      </c>
      <c r="B15" s="17">
        <v>1.36</v>
      </c>
      <c r="C15" s="17">
        <v>7.95</v>
      </c>
      <c r="D15" s="17">
        <v>6.65</v>
      </c>
      <c r="E15" s="18">
        <v>415</v>
      </c>
      <c r="F15" s="20">
        <v>2.5099999999999998</v>
      </c>
      <c r="G15" s="17">
        <v>0.8</v>
      </c>
      <c r="H15" s="17">
        <v>65.180000000000007</v>
      </c>
      <c r="I15" s="18">
        <v>406</v>
      </c>
      <c r="J15" s="17">
        <v>14.15</v>
      </c>
      <c r="K15" s="17">
        <v>38.82</v>
      </c>
      <c r="L15" s="17">
        <v>36.26</v>
      </c>
      <c r="M15" s="17">
        <v>0.91</v>
      </c>
      <c r="N15" s="18">
        <v>539.4</v>
      </c>
      <c r="O15" s="18">
        <v>592.4</v>
      </c>
      <c r="P15" s="17">
        <v>1.99</v>
      </c>
      <c r="Q15" s="17">
        <v>1.1499999999999999</v>
      </c>
      <c r="R15" s="17">
        <v>84.88</v>
      </c>
      <c r="S15" s="17">
        <v>30.61</v>
      </c>
      <c r="T15" s="17">
        <v>114.05</v>
      </c>
      <c r="U15">
        <v>158.73877327134116</v>
      </c>
      <c r="V15">
        <v>5850.0578563635745</v>
      </c>
      <c r="W15">
        <v>773.65284883550362</v>
      </c>
      <c r="X15">
        <v>2227.85886696753</v>
      </c>
      <c r="Y15">
        <v>3373.2076746045404</v>
      </c>
      <c r="Z15">
        <v>12.551296476809553</v>
      </c>
      <c r="AA15">
        <v>12.712739362276732</v>
      </c>
      <c r="AB15">
        <v>417.89472662228548</v>
      </c>
    </row>
    <row r="16" spans="1:28">
      <c r="A16" s="16" t="s">
        <v>70</v>
      </c>
      <c r="B16" s="17">
        <v>1.37</v>
      </c>
      <c r="C16" s="17">
        <v>7.95</v>
      </c>
      <c r="D16" s="17">
        <v>2.6</v>
      </c>
      <c r="E16" s="18">
        <v>412.1</v>
      </c>
      <c r="F16" s="20">
        <v>2.75</v>
      </c>
      <c r="G16" s="17">
        <v>0.81</v>
      </c>
      <c r="H16" s="17">
        <v>66.2</v>
      </c>
      <c r="I16" s="18">
        <v>405.3</v>
      </c>
      <c r="J16" s="17">
        <v>13.78</v>
      </c>
      <c r="K16" s="17">
        <v>38.49</v>
      </c>
      <c r="L16" s="17">
        <v>35.74</v>
      </c>
      <c r="M16" s="17">
        <v>7.0000000000000007E-2</v>
      </c>
      <c r="N16" s="18">
        <v>534.70000000000005</v>
      </c>
      <c r="O16" s="18">
        <v>600.20000000000005</v>
      </c>
      <c r="P16" s="17">
        <v>2.1</v>
      </c>
      <c r="Q16" s="17">
        <v>1.05</v>
      </c>
      <c r="R16" s="17">
        <v>87.48</v>
      </c>
      <c r="S16" s="17">
        <v>30.27</v>
      </c>
      <c r="T16" s="17">
        <v>115.85</v>
      </c>
      <c r="U16">
        <v>160.34158696508339</v>
      </c>
      <c r="V16">
        <v>6305.4341206470872</v>
      </c>
      <c r="W16">
        <v>1208.7875173508958</v>
      </c>
      <c r="X16">
        <v>1913.8929554295341</v>
      </c>
      <c r="Y16">
        <v>3281.0523834453716</v>
      </c>
      <c r="Z16">
        <v>10.225872402401386</v>
      </c>
      <c r="AA16">
        <v>45.773743711325906</v>
      </c>
      <c r="AB16">
        <v>415.6935443985696</v>
      </c>
    </row>
    <row r="17" spans="1:28">
      <c r="A17" s="23" t="s">
        <v>71</v>
      </c>
      <c r="B17" s="24">
        <v>1.35</v>
      </c>
      <c r="C17" s="24">
        <v>7.91</v>
      </c>
      <c r="D17" s="24">
        <v>2.71</v>
      </c>
      <c r="E17" s="25">
        <v>413.9</v>
      </c>
      <c r="F17" s="26">
        <v>2.68</v>
      </c>
      <c r="G17" s="24">
        <v>0.76</v>
      </c>
      <c r="H17" s="24">
        <v>65.209999999999994</v>
      </c>
      <c r="I17" s="25">
        <v>422.3</v>
      </c>
      <c r="J17" s="24">
        <v>14.44</v>
      </c>
      <c r="K17" s="24">
        <v>40.26</v>
      </c>
      <c r="L17" s="24">
        <v>37.229999999999997</v>
      </c>
      <c r="M17" s="24">
        <v>0.06</v>
      </c>
      <c r="N17" s="25">
        <v>544.29999999999995</v>
      </c>
      <c r="O17" s="25">
        <v>608</v>
      </c>
      <c r="P17" s="24">
        <v>2.0499999999999998</v>
      </c>
      <c r="Q17" s="24">
        <v>1.0900000000000001</v>
      </c>
      <c r="R17" s="24">
        <v>84.66</v>
      </c>
      <c r="S17" s="24">
        <v>30.2</v>
      </c>
      <c r="T17" s="24">
        <v>114.4</v>
      </c>
      <c r="U17" s="27">
        <v>157.19170312148225</v>
      </c>
      <c r="V17" s="27">
        <v>4155.1165550893938</v>
      </c>
      <c r="W17" s="27">
        <v>1313.3934342838277</v>
      </c>
      <c r="X17" s="27">
        <v>1903.2434292865321</v>
      </c>
      <c r="Y17" s="27">
        <v>3231.991057797753</v>
      </c>
      <c r="Z17" s="27">
        <v>10.200189935022843</v>
      </c>
      <c r="AA17" s="27">
        <v>71.566135262329681</v>
      </c>
      <c r="AB17" s="27">
        <v>405.84009143026157</v>
      </c>
    </row>
  </sheetData>
  <phoneticPr fontId="1"/>
  <pageMargins left="0.70000000000000007" right="0.70000000000000007" top="0.75000000000000011" bottom="0.75000000000000011" header="0.30000000000000004" footer="0.30000000000000004"/>
  <pageSetup paperSize="9" scale="5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E13"/>
    </sheetView>
  </sheetViews>
  <sheetFormatPr baseColWidth="12" defaultRowHeight="18" x14ac:dyDescent="0"/>
  <sheetData>
    <row r="1" spans="1:4">
      <c r="A1" t="s">
        <v>129</v>
      </c>
    </row>
    <row r="3" spans="1:4">
      <c r="A3" s="45" t="s">
        <v>80</v>
      </c>
      <c r="B3" s="46" t="s">
        <v>133</v>
      </c>
      <c r="C3" s="46" t="s">
        <v>66</v>
      </c>
      <c r="D3" s="46" t="s">
        <v>67</v>
      </c>
    </row>
    <row r="4" spans="1:4">
      <c r="A4" s="16" t="s">
        <v>73</v>
      </c>
      <c r="B4" s="21" t="s">
        <v>83</v>
      </c>
      <c r="C4" s="21">
        <v>0.23899999999999999</v>
      </c>
      <c r="D4" s="21">
        <v>0</v>
      </c>
    </row>
    <row r="5" spans="1:4">
      <c r="A5" s="16" t="s">
        <v>72</v>
      </c>
      <c r="B5" s="21">
        <v>2.7E-2</v>
      </c>
      <c r="C5" s="21" t="s">
        <v>128</v>
      </c>
      <c r="D5" s="21">
        <v>8.0000000000000002E-3</v>
      </c>
    </row>
    <row r="6" spans="1:4">
      <c r="A6" s="16" t="s">
        <v>74</v>
      </c>
      <c r="B6" s="21" t="s">
        <v>83</v>
      </c>
      <c r="C6" s="21">
        <v>0.28299999999999997</v>
      </c>
      <c r="D6" s="21">
        <v>1.2999999999999999E-2</v>
      </c>
    </row>
    <row r="7" spans="1:4">
      <c r="A7" s="16" t="s">
        <v>75</v>
      </c>
      <c r="B7" s="21" t="s">
        <v>83</v>
      </c>
      <c r="C7" s="21">
        <v>11.345000000000001</v>
      </c>
      <c r="D7" s="21">
        <v>0.191</v>
      </c>
    </row>
    <row r="8" spans="1:4">
      <c r="A8" s="16" t="s">
        <v>76</v>
      </c>
      <c r="B8" s="21" t="s">
        <v>83</v>
      </c>
      <c r="C8" s="21">
        <v>10.875999999999999</v>
      </c>
      <c r="D8" s="21">
        <v>0.22500000000000001</v>
      </c>
    </row>
    <row r="9" spans="1:4">
      <c r="A9" s="16" t="s">
        <v>8</v>
      </c>
      <c r="B9" s="21" t="s">
        <v>83</v>
      </c>
      <c r="C9" s="21">
        <v>7.9880000000000004</v>
      </c>
      <c r="D9" s="21">
        <v>0.16500000000000001</v>
      </c>
    </row>
    <row r="10" spans="1:4">
      <c r="A10" s="16" t="s">
        <v>77</v>
      </c>
      <c r="B10" s="21" t="s">
        <v>83</v>
      </c>
      <c r="C10" s="21">
        <v>6.4329999999999998</v>
      </c>
      <c r="D10" s="21">
        <v>0.13800000000000001</v>
      </c>
    </row>
    <row r="11" spans="1:4">
      <c r="A11" s="16" t="s">
        <v>10</v>
      </c>
      <c r="B11" s="21" t="s">
        <v>83</v>
      </c>
      <c r="C11" s="21">
        <v>8.3149999999999995</v>
      </c>
      <c r="D11" s="21">
        <v>-5.8000000000000003E-2</v>
      </c>
    </row>
    <row r="12" spans="1:4">
      <c r="A12" s="16" t="s">
        <v>130</v>
      </c>
      <c r="B12" s="21">
        <v>506.2</v>
      </c>
      <c r="C12" s="21" t="s">
        <v>132</v>
      </c>
      <c r="D12" s="21" t="s">
        <v>132</v>
      </c>
    </row>
    <row r="13" spans="1:4">
      <c r="A13" s="23" t="s">
        <v>131</v>
      </c>
      <c r="B13" s="32" t="s">
        <v>132</v>
      </c>
      <c r="C13" s="32">
        <v>432.1</v>
      </c>
      <c r="D13" s="32">
        <v>426.7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9"/>
  <sheetViews>
    <sheetView tabSelected="1" topLeftCell="D2" workbookViewId="0">
      <selection activeCell="G31" sqref="G31"/>
    </sheetView>
  </sheetViews>
  <sheetFormatPr baseColWidth="12" defaultRowHeight="18" x14ac:dyDescent="0"/>
  <cols>
    <col min="1" max="1" width="7.33203125" customWidth="1"/>
    <col min="3" max="3" width="17.5" customWidth="1"/>
    <col min="4" max="4" width="12.83203125" style="3"/>
    <col min="6" max="6" width="12.83203125" style="6"/>
  </cols>
  <sheetData>
    <row r="3" spans="1:18">
      <c r="A3" t="s">
        <v>30</v>
      </c>
    </row>
    <row r="4" spans="1:18">
      <c r="A4" s="1" t="s">
        <v>14</v>
      </c>
      <c r="B4" s="1" t="s">
        <v>24</v>
      </c>
      <c r="C4" s="1" t="s">
        <v>25</v>
      </c>
      <c r="D4" s="5" t="s">
        <v>28</v>
      </c>
      <c r="G4" s="37" t="s">
        <v>80</v>
      </c>
      <c r="H4" s="38" t="s">
        <v>57</v>
      </c>
      <c r="I4" s="38" t="s">
        <v>58</v>
      </c>
      <c r="J4" s="38" t="s">
        <v>59</v>
      </c>
      <c r="K4" s="38" t="s">
        <v>60</v>
      </c>
      <c r="L4" s="38" t="s">
        <v>61</v>
      </c>
      <c r="M4" s="38" t="s">
        <v>62</v>
      </c>
      <c r="N4" s="38" t="s">
        <v>63</v>
      </c>
      <c r="O4" s="38" t="s">
        <v>64</v>
      </c>
      <c r="P4" s="43" t="s">
        <v>65</v>
      </c>
      <c r="Q4" s="43" t="s">
        <v>66</v>
      </c>
      <c r="R4" s="43" t="s">
        <v>67</v>
      </c>
    </row>
    <row r="5" spans="1:18">
      <c r="A5" s="1" t="s">
        <v>3</v>
      </c>
      <c r="B5" s="1">
        <v>40</v>
      </c>
      <c r="C5" s="1">
        <v>5</v>
      </c>
      <c r="D5" s="5">
        <f>(40*0.231+5)/(40*0.231)</f>
        <v>1.5411255411255411</v>
      </c>
      <c r="G5" s="16" t="s">
        <v>73</v>
      </c>
      <c r="H5" s="17">
        <v>7.41</v>
      </c>
      <c r="I5" s="17">
        <v>132.91999999999999</v>
      </c>
      <c r="J5" s="17">
        <v>142.58000000000001</v>
      </c>
      <c r="K5" s="17">
        <v>364.43</v>
      </c>
      <c r="L5" s="17">
        <v>53.88</v>
      </c>
      <c r="M5" s="17">
        <v>4.7699999999999996</v>
      </c>
      <c r="N5" s="17">
        <v>2.62</v>
      </c>
      <c r="O5" s="17">
        <v>20.82</v>
      </c>
      <c r="P5" s="19"/>
      <c r="Q5" s="19">
        <v>0.23899999999999999</v>
      </c>
      <c r="R5" s="19">
        <v>0</v>
      </c>
    </row>
    <row r="6" spans="1:18">
      <c r="A6" s="1" t="s">
        <v>4</v>
      </c>
      <c r="B6" s="1">
        <v>40</v>
      </c>
      <c r="C6" s="1">
        <v>5</v>
      </c>
      <c r="D6" s="5">
        <f>(40*0.231+5)/(40*0.231)</f>
        <v>1.5411255411255411</v>
      </c>
      <c r="G6" s="16" t="s">
        <v>72</v>
      </c>
      <c r="H6" s="17">
        <v>11.43</v>
      </c>
      <c r="I6" s="17">
        <v>442.71</v>
      </c>
      <c r="J6" s="17">
        <v>306.54000000000002</v>
      </c>
      <c r="K6" s="17">
        <v>722.24</v>
      </c>
      <c r="L6" s="17">
        <v>126.08</v>
      </c>
      <c r="M6" s="17">
        <v>9.89</v>
      </c>
      <c r="N6" s="17">
        <v>17.850000000000001</v>
      </c>
      <c r="O6" s="17">
        <v>52.09</v>
      </c>
      <c r="P6" s="19">
        <v>2.7E-2</v>
      </c>
      <c r="Q6" s="22" t="s">
        <v>83</v>
      </c>
      <c r="R6" s="19">
        <v>8.0000000000000002E-3</v>
      </c>
    </row>
    <row r="7" spans="1:18">
      <c r="A7" s="1"/>
      <c r="B7" s="1"/>
      <c r="C7" s="1" t="s">
        <v>27</v>
      </c>
      <c r="D7" s="5"/>
      <c r="G7" s="16" t="s">
        <v>74</v>
      </c>
      <c r="H7" s="17">
        <v>8.91</v>
      </c>
      <c r="I7" s="17">
        <v>675.08</v>
      </c>
      <c r="J7" s="17">
        <v>475.79</v>
      </c>
      <c r="K7" s="17">
        <v>616.25</v>
      </c>
      <c r="L7" s="17">
        <v>91.97</v>
      </c>
      <c r="M7" s="17">
        <v>8.23</v>
      </c>
      <c r="N7" s="17">
        <v>9.6300000000000008</v>
      </c>
      <c r="O7" s="17">
        <v>47.92</v>
      </c>
      <c r="P7" s="19"/>
      <c r="Q7" s="19">
        <v>0.28299999999999997</v>
      </c>
      <c r="R7" s="19">
        <v>1.2999999999999999E-2</v>
      </c>
    </row>
    <row r="8" spans="1:18">
      <c r="A8" s="1" t="s">
        <v>5</v>
      </c>
      <c r="B8" s="1">
        <v>4.5884999999999998</v>
      </c>
      <c r="C8" s="1">
        <v>39.5</v>
      </c>
      <c r="D8" s="5">
        <f>(B8*0.231+C8)/(B8*0.231)</f>
        <v>38.266137298827729</v>
      </c>
      <c r="G8" s="16" t="s">
        <v>75</v>
      </c>
      <c r="H8" s="17">
        <v>2343.4899999999998</v>
      </c>
      <c r="I8" s="17">
        <v>7867.45</v>
      </c>
      <c r="J8" s="17">
        <v>1500.26</v>
      </c>
      <c r="K8" s="17">
        <v>12747.03</v>
      </c>
      <c r="L8" s="17">
        <v>9369.8799999999992</v>
      </c>
      <c r="M8" s="17">
        <v>59.49</v>
      </c>
      <c r="N8" s="17">
        <v>12.09</v>
      </c>
      <c r="O8" s="17">
        <v>1071.32</v>
      </c>
      <c r="P8" s="19"/>
      <c r="Q8" s="19">
        <v>11.345000000000001</v>
      </c>
      <c r="R8" s="19">
        <v>0.191</v>
      </c>
    </row>
    <row r="9" spans="1:18">
      <c r="A9" s="1" t="s">
        <v>7</v>
      </c>
      <c r="B9" s="1">
        <v>3.9973000000000001</v>
      </c>
      <c r="C9" s="1">
        <v>39.664200000000001</v>
      </c>
      <c r="D9" s="5">
        <f t="shared" ref="D9:D12" si="0">(B9*0.231+C9)/(B9*0.231)</f>
        <v>43.955618419056243</v>
      </c>
      <c r="G9" s="16" t="s">
        <v>76</v>
      </c>
      <c r="H9" s="17">
        <v>2432.67</v>
      </c>
      <c r="I9" s="17">
        <v>4750.18</v>
      </c>
      <c r="J9" s="17">
        <v>1394.41</v>
      </c>
      <c r="K9" s="17">
        <v>16821.95</v>
      </c>
      <c r="L9" s="17">
        <v>7412.21</v>
      </c>
      <c r="M9" s="17">
        <v>92.17</v>
      </c>
      <c r="N9" s="17">
        <v>21.08</v>
      </c>
      <c r="O9" s="17">
        <v>1107.3</v>
      </c>
      <c r="P9" s="19"/>
      <c r="Q9" s="19">
        <v>10.875999999999999</v>
      </c>
      <c r="R9" s="19">
        <v>0.22500000000000001</v>
      </c>
    </row>
    <row r="10" spans="1:18">
      <c r="A10" s="1" t="s">
        <v>8</v>
      </c>
      <c r="B10" s="1">
        <v>4.1292</v>
      </c>
      <c r="C10" s="1">
        <v>39.147500000000001</v>
      </c>
      <c r="D10" s="5">
        <f t="shared" si="0"/>
        <v>42.041774912742653</v>
      </c>
      <c r="G10" s="16" t="s">
        <v>8</v>
      </c>
      <c r="H10" s="17">
        <v>1711.35</v>
      </c>
      <c r="I10" s="17">
        <v>1788.54</v>
      </c>
      <c r="J10" s="17">
        <v>810.65</v>
      </c>
      <c r="K10" s="17">
        <v>14738.97</v>
      </c>
      <c r="L10" s="17">
        <v>4463.18</v>
      </c>
      <c r="M10" s="17">
        <v>143.77000000000001</v>
      </c>
      <c r="N10" s="17">
        <v>10.94</v>
      </c>
      <c r="O10" s="17">
        <v>501.64</v>
      </c>
      <c r="P10" s="19"/>
      <c r="Q10" s="19">
        <v>7.9880000000000004</v>
      </c>
      <c r="R10" s="19">
        <v>0.16500000000000001</v>
      </c>
    </row>
    <row r="11" spans="1:18">
      <c r="A11" s="1" t="s">
        <v>26</v>
      </c>
      <c r="B11" s="1">
        <v>4.5914000000000001</v>
      </c>
      <c r="C11" s="1">
        <v>39.834299999999999</v>
      </c>
      <c r="D11" s="5">
        <f t="shared" si="0"/>
        <v>38.557794385777136</v>
      </c>
      <c r="G11" s="16" t="s">
        <v>77</v>
      </c>
      <c r="H11" s="17">
        <v>1302.92</v>
      </c>
      <c r="I11" s="17">
        <v>1277.7</v>
      </c>
      <c r="J11" s="17">
        <v>374.2</v>
      </c>
      <c r="K11" s="17">
        <v>12674.22</v>
      </c>
      <c r="L11" s="17">
        <v>3416.65</v>
      </c>
      <c r="M11" s="17">
        <v>120.67</v>
      </c>
      <c r="N11" s="17">
        <v>7.48</v>
      </c>
      <c r="O11" s="17">
        <v>389.01</v>
      </c>
      <c r="P11" s="19"/>
      <c r="Q11" s="19">
        <v>6.4329999999999998</v>
      </c>
      <c r="R11" s="19">
        <v>0.13800000000000001</v>
      </c>
    </row>
    <row r="12" spans="1:18">
      <c r="A12" s="1" t="s">
        <v>10</v>
      </c>
      <c r="B12" s="1">
        <v>3.9094000000000002</v>
      </c>
      <c r="C12" s="1">
        <v>39.996899999999997</v>
      </c>
      <c r="D12" s="5">
        <f t="shared" si="0"/>
        <v>45.289853493311817</v>
      </c>
      <c r="G12" s="16" t="s">
        <v>10</v>
      </c>
      <c r="H12" s="17">
        <v>1581.3</v>
      </c>
      <c r="I12" s="17">
        <v>1495.52</v>
      </c>
      <c r="J12" s="17">
        <v>529.26</v>
      </c>
      <c r="K12" s="17">
        <v>13983.01</v>
      </c>
      <c r="L12" s="17">
        <v>3852.65</v>
      </c>
      <c r="M12" s="17">
        <v>136.47</v>
      </c>
      <c r="N12" s="17">
        <v>11.88</v>
      </c>
      <c r="O12" s="17">
        <v>469.74</v>
      </c>
      <c r="P12" s="19"/>
      <c r="Q12" s="19">
        <v>8.3149999999999995</v>
      </c>
      <c r="R12" s="19">
        <v>-5.8000000000000003E-2</v>
      </c>
    </row>
    <row r="13" spans="1:18">
      <c r="A13" t="s">
        <v>29</v>
      </c>
      <c r="G13" s="16"/>
      <c r="H13" s="17"/>
      <c r="I13" s="17"/>
      <c r="J13" s="17"/>
      <c r="K13" s="17"/>
      <c r="L13" s="17"/>
      <c r="M13" s="17"/>
      <c r="N13" s="17"/>
      <c r="O13" s="17"/>
      <c r="P13" s="19"/>
      <c r="Q13" s="19"/>
      <c r="R13" s="19"/>
    </row>
    <row r="15" spans="1:18">
      <c r="A15" t="s">
        <v>31</v>
      </c>
      <c r="G15" s="37" t="s">
        <v>80</v>
      </c>
      <c r="H15" s="38" t="s">
        <v>113</v>
      </c>
      <c r="I15" s="38" t="s">
        <v>127</v>
      </c>
      <c r="J15" s="38" t="s">
        <v>116</v>
      </c>
      <c r="K15" s="38" t="s">
        <v>118</v>
      </c>
      <c r="L15" s="38" t="s">
        <v>120</v>
      </c>
      <c r="M15" s="38" t="s">
        <v>122</v>
      </c>
      <c r="N15" s="38" t="s">
        <v>123</v>
      </c>
      <c r="O15" s="38" t="s">
        <v>125</v>
      </c>
    </row>
    <row r="16" spans="1:18">
      <c r="A16" s="1" t="s">
        <v>14</v>
      </c>
      <c r="B16" s="1" t="s">
        <v>35</v>
      </c>
      <c r="C16" s="1" t="s">
        <v>34</v>
      </c>
      <c r="D16" s="7" t="s">
        <v>36</v>
      </c>
      <c r="E16" s="8" t="s">
        <v>37</v>
      </c>
      <c r="G16" s="16" t="s">
        <v>73</v>
      </c>
      <c r="H16">
        <f>H5/50.94*1000</f>
        <v>145.46525323910484</v>
      </c>
      <c r="I16">
        <f>I5/63.55*1000</f>
        <v>2091.5814319433516</v>
      </c>
      <c r="J16">
        <f>J5/65.39*1000</f>
        <v>2180.4557271754093</v>
      </c>
      <c r="K16">
        <f>K5/85.47*1000</f>
        <v>4263.8352638352644</v>
      </c>
      <c r="L16">
        <f>L5/95/94*1000</f>
        <v>6.0335946248600223</v>
      </c>
      <c r="M16">
        <f>M5/132.9*1000</f>
        <v>35.891647855530472</v>
      </c>
      <c r="N16">
        <f>N5/207.2*1000</f>
        <v>12.644787644787646</v>
      </c>
      <c r="O16">
        <f>O5/238*1000</f>
        <v>87.478991596638664</v>
      </c>
    </row>
    <row r="17" spans="1:15">
      <c r="A17" s="1">
        <v>1</v>
      </c>
      <c r="B17" s="1">
        <v>91.74</v>
      </c>
      <c r="C17" s="5">
        <v>91.74</v>
      </c>
      <c r="D17" s="1">
        <v>574.79999999999995</v>
      </c>
      <c r="E17" s="8">
        <v>574.79999999999995</v>
      </c>
      <c r="G17" s="16" t="s">
        <v>72</v>
      </c>
      <c r="H17">
        <f t="shared" ref="H17:H23" si="1">H6/50.94*1000</f>
        <v>224.38162544169612</v>
      </c>
      <c r="I17">
        <f t="shared" ref="I17:I23" si="2">I6/63.55*1000</f>
        <v>6966.3257277734074</v>
      </c>
      <c r="J17">
        <f t="shared" ref="J17:J23" si="3">J6/65.39*1000</f>
        <v>4687.8727634194838</v>
      </c>
      <c r="K17">
        <f t="shared" ref="K17:K23" si="4">K6/85.47*1000</f>
        <v>8450.2164502164505</v>
      </c>
      <c r="L17">
        <f t="shared" ref="L17:L23" si="5">L6/95/94*1000</f>
        <v>14.118701007838746</v>
      </c>
      <c r="M17">
        <f t="shared" ref="M17:M23" si="6">M6/132.9*1000</f>
        <v>74.416854778028593</v>
      </c>
      <c r="N17">
        <f t="shared" ref="N17:N23" si="7">N6/207.2*1000</f>
        <v>86.14864864864866</v>
      </c>
      <c r="O17">
        <f t="shared" ref="O17:O23" si="8">O6/238*1000</f>
        <v>218.86554621848742</v>
      </c>
    </row>
    <row r="18" spans="1:15">
      <c r="A18" s="1" t="s">
        <v>3</v>
      </c>
      <c r="B18" s="1">
        <v>65.150000000000006</v>
      </c>
      <c r="C18" s="5">
        <f>B18*D5</f>
        <v>100.40432900432901</v>
      </c>
      <c r="D18" s="1">
        <v>383</v>
      </c>
      <c r="E18" s="8">
        <f>D18*D5</f>
        <v>590.25108225108227</v>
      </c>
      <c r="G18" s="16" t="s">
        <v>74</v>
      </c>
      <c r="H18">
        <f t="shared" si="1"/>
        <v>174.91166077738518</v>
      </c>
      <c r="I18">
        <f t="shared" si="2"/>
        <v>10622.816679779702</v>
      </c>
      <c r="J18">
        <f t="shared" si="3"/>
        <v>7276.1890197277871</v>
      </c>
      <c r="K18">
        <f t="shared" si="4"/>
        <v>7210.1322101322103</v>
      </c>
      <c r="L18">
        <f t="shared" si="5"/>
        <v>10.298992161254199</v>
      </c>
      <c r="M18">
        <f t="shared" si="6"/>
        <v>61.926260346124906</v>
      </c>
      <c r="N18">
        <f t="shared" si="7"/>
        <v>46.476833976833987</v>
      </c>
      <c r="O18">
        <f t="shared" si="8"/>
        <v>201.34453781512607</v>
      </c>
    </row>
    <row r="19" spans="1:15">
      <c r="A19" s="1" t="s">
        <v>4</v>
      </c>
      <c r="B19" s="1">
        <v>62.43</v>
      </c>
      <c r="C19" s="5">
        <f>B19*D6</f>
        <v>96.212467532467528</v>
      </c>
      <c r="D19" s="1">
        <v>375.9</v>
      </c>
      <c r="E19" s="8">
        <f>D19*D6</f>
        <v>579.30909090909086</v>
      </c>
      <c r="G19" s="16" t="s">
        <v>75</v>
      </c>
      <c r="H19">
        <f t="shared" si="1"/>
        <v>46004.907734589717</v>
      </c>
      <c r="I19">
        <f t="shared" si="2"/>
        <v>123799.37057435091</v>
      </c>
      <c r="J19">
        <f t="shared" si="3"/>
        <v>22943.263495947391</v>
      </c>
      <c r="K19">
        <f t="shared" si="4"/>
        <v>149140.40014040013</v>
      </c>
      <c r="L19">
        <f t="shared" si="5"/>
        <v>1049.2586786114221</v>
      </c>
      <c r="M19">
        <f t="shared" si="6"/>
        <v>447.62979683972907</v>
      </c>
      <c r="N19">
        <f t="shared" si="7"/>
        <v>58.349420849420852</v>
      </c>
      <c r="O19">
        <f t="shared" si="8"/>
        <v>4501.3445378151264</v>
      </c>
    </row>
    <row r="20" spans="1:15">
      <c r="A20" s="1" t="s">
        <v>5</v>
      </c>
      <c r="B20" s="1">
        <v>3.24</v>
      </c>
      <c r="C20" s="5">
        <f>B20*D8</f>
        <v>123.98228484820186</v>
      </c>
      <c r="D20" s="1">
        <v>18.600000000000001</v>
      </c>
      <c r="E20" s="8">
        <f>D20*D8</f>
        <v>711.75015375819578</v>
      </c>
      <c r="G20" s="16" t="s">
        <v>76</v>
      </c>
      <c r="H20">
        <f t="shared" si="1"/>
        <v>47755.594817432277</v>
      </c>
      <c r="I20">
        <f t="shared" si="2"/>
        <v>74747.128245476008</v>
      </c>
      <c r="J20">
        <f t="shared" si="3"/>
        <v>21324.514451751031</v>
      </c>
      <c r="K20">
        <f t="shared" si="4"/>
        <v>196817.01181701184</v>
      </c>
      <c r="L20">
        <f t="shared" si="5"/>
        <v>830.03471444568868</v>
      </c>
      <c r="M20">
        <f t="shared" si="6"/>
        <v>693.52896914973655</v>
      </c>
      <c r="N20">
        <f t="shared" si="7"/>
        <v>101.73745173745174</v>
      </c>
      <c r="O20">
        <f t="shared" si="8"/>
        <v>4652.5210084033606</v>
      </c>
    </row>
    <row r="21" spans="1:15">
      <c r="A21" s="1" t="s">
        <v>7</v>
      </c>
      <c r="B21" s="1">
        <v>2.79</v>
      </c>
      <c r="C21" s="5">
        <f>B21*D9</f>
        <v>122.63617538916692</v>
      </c>
      <c r="D21" s="1">
        <v>16.600000000000001</v>
      </c>
      <c r="E21" s="8">
        <f>D21*D9</f>
        <v>729.66326575633366</v>
      </c>
      <c r="G21" s="16" t="s">
        <v>8</v>
      </c>
      <c r="H21">
        <f t="shared" si="1"/>
        <v>33595.406360424029</v>
      </c>
      <c r="I21">
        <f t="shared" si="2"/>
        <v>28143.823760818254</v>
      </c>
      <c r="J21">
        <f t="shared" si="3"/>
        <v>12397.155528368252</v>
      </c>
      <c r="K21">
        <f t="shared" si="4"/>
        <v>172446.12144612145</v>
      </c>
      <c r="L21">
        <f t="shared" si="5"/>
        <v>499.79619260918264</v>
      </c>
      <c r="M21">
        <f t="shared" si="6"/>
        <v>1081.790820165538</v>
      </c>
      <c r="N21">
        <f t="shared" si="7"/>
        <v>52.799227799227801</v>
      </c>
      <c r="O21">
        <f t="shared" si="8"/>
        <v>2107.7310924369749</v>
      </c>
    </row>
    <row r="22" spans="1:15">
      <c r="A22" s="1" t="s">
        <v>8</v>
      </c>
      <c r="B22" s="1">
        <v>2.09</v>
      </c>
      <c r="C22" s="5">
        <f>B22*D10</f>
        <v>87.867309567632134</v>
      </c>
      <c r="D22" s="1">
        <v>13.2</v>
      </c>
      <c r="E22" s="8">
        <f>D22*D10</f>
        <v>554.95142884820302</v>
      </c>
      <c r="G22" s="16" t="s">
        <v>77</v>
      </c>
      <c r="H22">
        <f t="shared" si="1"/>
        <v>25577.542206517475</v>
      </c>
      <c r="I22">
        <f t="shared" si="2"/>
        <v>20105.428796223445</v>
      </c>
      <c r="J22">
        <f t="shared" si="3"/>
        <v>5722.5875516133965</v>
      </c>
      <c r="K22">
        <f t="shared" si="4"/>
        <v>148288.52228852228</v>
      </c>
      <c r="L22">
        <f t="shared" si="5"/>
        <v>382.60358342665177</v>
      </c>
      <c r="M22">
        <f t="shared" si="6"/>
        <v>907.97592174567342</v>
      </c>
      <c r="N22">
        <f t="shared" si="7"/>
        <v>36.10038610038611</v>
      </c>
      <c r="O22">
        <f t="shared" si="8"/>
        <v>1634.4957983193278</v>
      </c>
    </row>
    <row r="23" spans="1:15">
      <c r="A23" s="1" t="s">
        <v>32</v>
      </c>
      <c r="B23" s="1">
        <v>1.93</v>
      </c>
      <c r="C23" s="5">
        <f>B23*D11</f>
        <v>74.416543164549864</v>
      </c>
      <c r="D23" s="1">
        <v>13.5</v>
      </c>
      <c r="E23" s="8">
        <f>D23*D11</f>
        <v>520.5302242079913</v>
      </c>
      <c r="G23" s="16" t="s">
        <v>10</v>
      </c>
      <c r="H23">
        <f t="shared" si="1"/>
        <v>31042.402826855123</v>
      </c>
      <c r="I23">
        <f t="shared" si="2"/>
        <v>23532.966168371364</v>
      </c>
      <c r="J23">
        <f t="shared" si="3"/>
        <v>8093.8981495641547</v>
      </c>
      <c r="K23">
        <f t="shared" si="4"/>
        <v>163601.3806013806</v>
      </c>
      <c r="L23">
        <f t="shared" si="5"/>
        <v>431.42777155655097</v>
      </c>
      <c r="M23">
        <f t="shared" si="6"/>
        <v>1026.8623024830699</v>
      </c>
      <c r="N23">
        <f t="shared" si="7"/>
        <v>57.335907335907343</v>
      </c>
      <c r="O23">
        <f t="shared" si="8"/>
        <v>1973.6974789915967</v>
      </c>
    </row>
    <row r="24" spans="1:15">
      <c r="A24" s="1" t="s">
        <v>33</v>
      </c>
      <c r="B24" s="1">
        <v>1.89</v>
      </c>
      <c r="C24" s="5">
        <f>B24*D12</f>
        <v>85.597823102359328</v>
      </c>
      <c r="D24" s="1">
        <v>12.2</v>
      </c>
      <c r="E24" s="8">
        <f>D24*D12</f>
        <v>552.53621261840419</v>
      </c>
      <c r="G24" s="16"/>
    </row>
    <row r="25" spans="1:15">
      <c r="A25" s="1" t="s">
        <v>5</v>
      </c>
      <c r="B25" s="1">
        <v>196</v>
      </c>
      <c r="C25" s="5">
        <f>B25*D8/50</f>
        <v>150.0032582114047</v>
      </c>
      <c r="D25" s="1">
        <v>18.100000000000001</v>
      </c>
      <c r="E25" s="8">
        <f>D25*D8</f>
        <v>692.61708510878191</v>
      </c>
    </row>
    <row r="26" spans="1:15">
      <c r="A26" s="1" t="s">
        <v>7</v>
      </c>
      <c r="B26" s="1">
        <v>162</v>
      </c>
      <c r="C26" s="5">
        <f>B26*D9/50</f>
        <v>142.41620367774223</v>
      </c>
      <c r="D26" s="1">
        <v>16.3</v>
      </c>
      <c r="E26" s="8">
        <f>D26*D9</f>
        <v>716.47658023061683</v>
      </c>
    </row>
    <row r="27" spans="1:15">
      <c r="A27" s="1" t="s">
        <v>8</v>
      </c>
      <c r="B27" s="1">
        <v>113</v>
      </c>
      <c r="C27" s="5">
        <f>B27*D10/50</f>
        <v>95.014411302798393</v>
      </c>
      <c r="D27" s="1">
        <v>12.3</v>
      </c>
      <c r="E27" s="8">
        <f>D27*D10</f>
        <v>517.11383142673469</v>
      </c>
    </row>
    <row r="28" spans="1:15">
      <c r="A28" s="1" t="s">
        <v>32</v>
      </c>
      <c r="B28" s="1">
        <v>104</v>
      </c>
      <c r="C28" s="5">
        <f>B28*D11/50</f>
        <v>80.200212322416448</v>
      </c>
      <c r="D28" s="1">
        <v>12.7</v>
      </c>
      <c r="E28" s="8">
        <f>D28*D11</f>
        <v>489.68398869936959</v>
      </c>
    </row>
    <row r="29" spans="1:15">
      <c r="A29" s="1" t="s">
        <v>33</v>
      </c>
      <c r="B29" s="1">
        <v>95.2</v>
      </c>
      <c r="C29" s="5">
        <f>B29*D12/50</f>
        <v>86.231881051265702</v>
      </c>
      <c r="D29" s="1">
        <v>11.3</v>
      </c>
      <c r="E29" s="8">
        <f>D29*D12</f>
        <v>511.77534447442355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RowHeight="18" x14ac:dyDescent="0"/>
  <sheetData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Work sheet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益田晴恵</dc:creator>
  <cp:lastModifiedBy>益田晴恵</cp:lastModifiedBy>
  <cp:lastPrinted>2012-12-12T00:14:25Z</cp:lastPrinted>
  <dcterms:created xsi:type="dcterms:W3CDTF">2012-12-04T05:57:27Z</dcterms:created>
  <dcterms:modified xsi:type="dcterms:W3CDTF">2012-12-31T00:18:43Z</dcterms:modified>
</cp:coreProperties>
</file>