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nnl-my.sharepoint.com/personal/michael_nole_pnnl_gov/Documents/Documents/My Papers/FY24/IODP Data Report/Hughs Data/grain size/"/>
    </mc:Choice>
  </mc:AlternateContent>
  <xr:revisionPtr revIDLastSave="0" documentId="11_AF93F20E4ABEDB28E5E2A00BD8B878D06B43E57B" xr6:coauthVersionLast="47" xr6:coauthVersionMax="47" xr10:uidLastSave="{00000000-0000-0000-0000-000000000000}"/>
  <bookViews>
    <workbookView xWindow="0" yWindow="760" windowWidth="19160" windowHeight="8480" activeTab="1" xr2:uid="{00000000-000D-0000-FFFF-FFFF00000000}"/>
  </bookViews>
  <sheets>
    <sheet name="Results" sheetId="1" r:id="rId1"/>
    <sheet name="Graph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 l="1"/>
  <c r="K26" i="1"/>
  <c r="J26" i="1"/>
  <c r="L26" i="1" l="1"/>
  <c r="S27" i="1"/>
  <c r="S28" i="1"/>
  <c r="S29" i="1"/>
  <c r="S30" i="1"/>
  <c r="S31" i="1"/>
  <c r="S32" i="1"/>
  <c r="S33" i="1"/>
  <c r="S34" i="1"/>
  <c r="S35" i="1"/>
  <c r="S36" i="1"/>
  <c r="S26" i="1"/>
  <c r="R29" i="1" l="1"/>
  <c r="R30" i="1"/>
  <c r="R31" i="1"/>
  <c r="R32" i="1"/>
  <c r="R33" i="1"/>
  <c r="R34" i="1"/>
  <c r="R35" i="1"/>
  <c r="R36" i="1"/>
  <c r="Q29" i="1"/>
  <c r="Q30" i="1"/>
  <c r="Q31" i="1"/>
  <c r="Q32" i="1"/>
  <c r="Q33" i="1"/>
  <c r="Q34" i="1"/>
  <c r="Q35" i="1"/>
  <c r="Q36" i="1"/>
  <c r="P29" i="1"/>
  <c r="P30" i="1"/>
  <c r="P31" i="1"/>
  <c r="P32" i="1"/>
  <c r="P33" i="1"/>
  <c r="P34" i="1"/>
  <c r="P35" i="1"/>
  <c r="P36" i="1"/>
  <c r="O29" i="1"/>
  <c r="O30" i="1"/>
  <c r="O31" i="1"/>
  <c r="O32" i="1"/>
  <c r="O33" i="1"/>
  <c r="O34" i="1"/>
  <c r="O35" i="1"/>
  <c r="O36" i="1"/>
  <c r="N29" i="1"/>
  <c r="N30" i="1"/>
  <c r="N31" i="1"/>
  <c r="N32" i="1"/>
  <c r="N33" i="1"/>
  <c r="N34" i="1"/>
  <c r="N35" i="1"/>
  <c r="N36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N28" i="1"/>
  <c r="K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11" i="1"/>
  <c r="L24" i="1" l="1"/>
  <c r="L25" i="1"/>
  <c r="S25" i="1" s="1"/>
  <c r="L15" i="1"/>
  <c r="L23" i="1"/>
  <c r="L11" i="1"/>
  <c r="P24" i="1"/>
  <c r="L22" i="1"/>
  <c r="L21" i="1"/>
  <c r="N20" i="1"/>
  <c r="L17" i="1"/>
  <c r="O17" i="1" s="1"/>
  <c r="P16" i="1"/>
  <c r="L16" i="1"/>
  <c r="L14" i="1"/>
  <c r="L13" i="1"/>
  <c r="L19" i="1"/>
  <c r="N27" i="1"/>
  <c r="P23" i="1"/>
  <c r="P15" i="1"/>
  <c r="O12" i="1"/>
  <c r="O11" i="1"/>
  <c r="N23" i="1"/>
  <c r="N15" i="1"/>
  <c r="L18" i="1"/>
  <c r="L20" i="1"/>
  <c r="L12" i="1"/>
  <c r="S12" i="1" s="1"/>
  <c r="P18" i="1"/>
  <c r="O14" i="1"/>
  <c r="N26" i="1"/>
  <c r="N18" i="1"/>
  <c r="O28" i="1"/>
  <c r="O23" i="1"/>
  <c r="P25" i="1"/>
  <c r="O21" i="1"/>
  <c r="P17" i="1"/>
  <c r="O13" i="1"/>
  <c r="N25" i="1"/>
  <c r="O27" i="1"/>
  <c r="O16" i="1"/>
  <c r="N24" i="1"/>
  <c r="O26" i="1"/>
  <c r="O15" i="1"/>
  <c r="R28" i="1"/>
  <c r="Q28" i="1"/>
  <c r="Q27" i="1"/>
  <c r="N19" i="1"/>
  <c r="P14" i="1"/>
  <c r="P11" i="1"/>
  <c r="N11" i="1"/>
  <c r="N21" i="1"/>
  <c r="P20" i="1"/>
  <c r="O24" i="1"/>
  <c r="P21" i="1"/>
  <c r="P13" i="1"/>
  <c r="P28" i="1"/>
  <c r="P12" i="1"/>
  <c r="P27" i="1"/>
  <c r="P19" i="1"/>
  <c r="N22" i="1"/>
  <c r="N13" i="1" l="1"/>
  <c r="N14" i="1"/>
  <c r="N12" i="1"/>
  <c r="S19" i="1"/>
  <c r="S16" i="1"/>
  <c r="P22" i="1"/>
  <c r="Q24" i="1"/>
  <c r="R25" i="1"/>
  <c r="R24" i="1"/>
  <c r="S21" i="1"/>
  <c r="S13" i="1"/>
  <c r="R23" i="1"/>
  <c r="S23" i="1"/>
  <c r="N16" i="1"/>
  <c r="S20" i="1"/>
  <c r="S22" i="1"/>
  <c r="S15" i="1"/>
  <c r="Q23" i="1"/>
  <c r="S18" i="1"/>
  <c r="S17" i="1"/>
  <c r="S14" i="1"/>
  <c r="S11" i="1"/>
  <c r="S24" i="1"/>
  <c r="Q17" i="1"/>
  <c r="R14" i="1"/>
  <c r="O18" i="1"/>
  <c r="Q16" i="1"/>
  <c r="O25" i="1"/>
  <c r="O19" i="1"/>
  <c r="R16" i="1"/>
  <c r="Q15" i="1"/>
  <c r="R15" i="1"/>
  <c r="N17" i="1"/>
  <c r="Q13" i="1"/>
  <c r="R17" i="1"/>
  <c r="Q22" i="1"/>
  <c r="Q21" i="1"/>
  <c r="R22" i="1"/>
  <c r="O22" i="1"/>
  <c r="Q14" i="1"/>
  <c r="P26" i="1"/>
  <c r="R27" i="1"/>
  <c r="O20" i="1"/>
  <c r="R21" i="1"/>
  <c r="R13" i="1"/>
  <c r="R12" i="1"/>
  <c r="Q19" i="1"/>
  <c r="R18" i="1"/>
  <c r="Q18" i="1"/>
  <c r="R26" i="1"/>
  <c r="Q25" i="1"/>
  <c r="Q26" i="1"/>
  <c r="R11" i="1"/>
  <c r="Q11" i="1"/>
  <c r="Q12" i="1"/>
  <c r="Q20" i="1"/>
  <c r="R19" i="1"/>
  <c r="R20" i="1"/>
  <c r="B12" i="1" l="1"/>
  <c r="B10" i="1"/>
  <c r="B11" i="1"/>
  <c r="B14" i="1"/>
  <c r="B16" i="1"/>
  <c r="B18" i="1"/>
  <c r="B17" i="1" l="1"/>
  <c r="B15" i="1"/>
</calcChain>
</file>

<file path=xl/sharedStrings.xml><?xml version="1.0" encoding="utf-8"?>
<sst xmlns="http://schemas.openxmlformats.org/spreadsheetml/2006/main" count="58" uniqueCount="48">
  <si>
    <t>Sample</t>
  </si>
  <si>
    <t>Grain density</t>
  </si>
  <si>
    <t>Soil mass</t>
  </si>
  <si>
    <t>g</t>
  </si>
  <si>
    <t>Dispersant mass</t>
  </si>
  <si>
    <t>Hydrometer</t>
  </si>
  <si>
    <t>H151</t>
  </si>
  <si>
    <t>Project</t>
  </si>
  <si>
    <t>Borehole</t>
  </si>
  <si>
    <t>Location</t>
  </si>
  <si>
    <t>Number</t>
  </si>
  <si>
    <t>Volume</t>
  </si>
  <si>
    <t>H @ 1035</t>
  </si>
  <si>
    <t>H @ 1000</t>
  </si>
  <si>
    <t>Meniscus</t>
  </si>
  <si>
    <t>cm</t>
  </si>
  <si>
    <t>g/l</t>
  </si>
  <si>
    <t>Area</t>
  </si>
  <si>
    <r>
      <t>g/cm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</si>
  <si>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cm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</si>
  <si>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cm</t>
    </r>
    <r>
      <rPr>
        <vertAlign val="superscript"/>
        <sz val="11"/>
        <color theme="1"/>
        <rFont val="Calibri"/>
        <family val="2"/>
        <scheme val="minor"/>
      </rPr>
      <t>2</t>
    </r>
  </si>
  <si>
    <t>Date</t>
  </si>
  <si>
    <t>Tested by</t>
  </si>
  <si>
    <t>HD</t>
  </si>
  <si>
    <t>Time</t>
  </si>
  <si>
    <t>min</t>
  </si>
  <si>
    <t>Reading</t>
  </si>
  <si>
    <t>Water + dispersant</t>
  </si>
  <si>
    <t>Temp</t>
  </si>
  <si>
    <t>°C</t>
  </si>
  <si>
    <t>Viscosity</t>
  </si>
  <si>
    <r>
      <t>g</t>
    </r>
    <r>
      <rPr>
        <sz val="11"/>
        <color theme="1"/>
        <rFont val="Calibri"/>
        <family val="2"/>
      </rPr>
      <t>·</t>
    </r>
    <r>
      <rPr>
        <sz val="11"/>
        <color theme="1"/>
        <rFont val="Calibri"/>
        <family val="2"/>
        <scheme val="minor"/>
      </rPr>
      <t>s/cm</t>
    </r>
    <r>
      <rPr>
        <vertAlign val="superscript"/>
        <sz val="11"/>
        <color theme="1"/>
        <rFont val="Calibri"/>
        <family val="2"/>
        <scheme val="minor"/>
      </rPr>
      <t>2</t>
    </r>
  </si>
  <si>
    <t>Reading depth</t>
  </si>
  <si>
    <t>% Finer</t>
  </si>
  <si>
    <t>Diameter</t>
  </si>
  <si>
    <t>mm</t>
  </si>
  <si>
    <t>% sand</t>
  </si>
  <si>
    <r>
      <t>D</t>
    </r>
    <r>
      <rPr>
        <b/>
        <vertAlign val="subscript"/>
        <sz val="11"/>
        <color theme="1"/>
        <rFont val="Calibri"/>
        <family val="2"/>
        <scheme val="minor"/>
      </rPr>
      <t>75</t>
    </r>
  </si>
  <si>
    <r>
      <t>D</t>
    </r>
    <r>
      <rPr>
        <b/>
        <vertAlign val="subscript"/>
        <sz val="11"/>
        <color theme="1"/>
        <rFont val="Calibri"/>
        <family val="2"/>
        <scheme val="minor"/>
      </rPr>
      <t>50</t>
    </r>
  </si>
  <si>
    <r>
      <t>D</t>
    </r>
    <r>
      <rPr>
        <b/>
        <vertAlign val="subscript"/>
        <sz val="11"/>
        <color theme="1"/>
        <rFont val="Calibri"/>
        <family val="2"/>
        <scheme val="minor"/>
      </rPr>
      <t>25</t>
    </r>
  </si>
  <si>
    <r>
      <t xml:space="preserve">% silt (3.8 </t>
    </r>
    <r>
      <rPr>
        <b/>
        <sz val="11"/>
        <color theme="1"/>
        <rFont val="Calibri"/>
        <family val="2"/>
      </rPr>
      <t>μm)</t>
    </r>
  </si>
  <si>
    <r>
      <t xml:space="preserve">% clay (3.8 </t>
    </r>
    <r>
      <rPr>
        <b/>
        <sz val="11"/>
        <color theme="1"/>
        <rFont val="Calibri"/>
        <family val="2"/>
      </rPr>
      <t>μm)</t>
    </r>
  </si>
  <si>
    <r>
      <t xml:space="preserve">% silt (2 </t>
    </r>
    <r>
      <rPr>
        <b/>
        <sz val="11"/>
        <color theme="1"/>
        <rFont val="Calibri"/>
        <family val="2"/>
      </rPr>
      <t>μm)</t>
    </r>
  </si>
  <si>
    <r>
      <t xml:space="preserve">% clay (2 </t>
    </r>
    <r>
      <rPr>
        <b/>
        <sz val="11"/>
        <color theme="1"/>
        <rFont val="Calibri"/>
        <family val="2"/>
      </rPr>
      <t>μm)</t>
    </r>
  </si>
  <si>
    <t>IODP372</t>
  </si>
  <si>
    <t>U1517C</t>
  </si>
  <si>
    <t>26F-2</t>
  </si>
  <si>
    <t>143.20 mbsf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</si>
</sst>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65" fontId="0" fillId="0" borderId="0" xfId="0" applyNumberFormat="1"/>
    <xf numFmtId="0" fontId="1" fillId="0" borderId="1" xfId="0" applyFont="1" applyBorder="1"/>
    <xf numFmtId="0" fontId="0" fillId="0" borderId="2" xfId="0" applyBorder="1"/>
    <xf numFmtId="0" fontId="1" fillId="0" borderId="2" xfId="0" applyFont="1" applyBorder="1"/>
    <xf numFmtId="0" fontId="0" fillId="0" borderId="2" xfId="0" applyBorder="1" applyAlignment="1">
      <alignment horizontal="right"/>
    </xf>
    <xf numFmtId="0" fontId="0" fillId="0" borderId="3" xfId="0" applyBorder="1"/>
    <xf numFmtId="0" fontId="1" fillId="0" borderId="4" xfId="0" applyFont="1" applyBorder="1"/>
    <xf numFmtId="0" fontId="1" fillId="0" borderId="0" xfId="0" applyFont="1"/>
    <xf numFmtId="0" fontId="0" fillId="0" borderId="0" xfId="0" applyAlignment="1">
      <alignment horizontal="right"/>
    </xf>
    <xf numFmtId="0" fontId="0" fillId="0" borderId="5" xfId="0" applyBorder="1"/>
    <xf numFmtId="0" fontId="0" fillId="0" borderId="4" xfId="0" applyBorder="1"/>
    <xf numFmtId="14" fontId="0" fillId="0" borderId="0" xfId="0" applyNumberFormat="1" applyAlignment="1">
      <alignment horizontal="left"/>
    </xf>
    <xf numFmtId="0" fontId="1" fillId="0" borderId="6" xfId="0" applyFont="1" applyBorder="1"/>
    <xf numFmtId="0" fontId="0" fillId="0" borderId="7" xfId="0" applyBorder="1"/>
    <xf numFmtId="0" fontId="0" fillId="0" borderId="8" xfId="0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1" fontId="0" fillId="0" borderId="0" xfId="0" applyNumberFormat="1" applyAlignment="1">
      <alignment vertical="center"/>
    </xf>
    <xf numFmtId="165" fontId="0" fillId="0" borderId="5" xfId="0" applyNumberFormat="1" applyBorder="1" applyAlignment="1">
      <alignment horizontal="center"/>
    </xf>
    <xf numFmtId="0" fontId="0" fillId="0" borderId="6" xfId="0" applyBorder="1"/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165" fontId="0" fillId="0" borderId="2" xfId="0" applyNumberFormat="1" applyBorder="1"/>
    <xf numFmtId="164" fontId="0" fillId="0" borderId="0" xfId="0" applyNumberFormat="1"/>
    <xf numFmtId="164" fontId="0" fillId="0" borderId="7" xfId="0" applyNumberFormat="1" applyBorder="1"/>
    <xf numFmtId="0" fontId="1" fillId="0" borderId="5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Summary of Grain Size Analysis</a:t>
            </a:r>
          </a:p>
        </c:rich>
      </c:tx>
      <c:layout>
        <c:manualLayout>
          <c:xMode val="edge"/>
          <c:yMode val="edge"/>
          <c:x val="0.24273072060682679"/>
          <c:y val="2.74442538593482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74336283185928"/>
          <c:y val="0.15094352264647096"/>
          <c:w val="0.75726927939318034"/>
          <c:h val="0.70840539605672781"/>
        </c:manualLayout>
      </c:layout>
      <c:scatterChart>
        <c:scatterStyle val="lineMarker"/>
        <c:varyColors val="0"/>
        <c:ser>
          <c:idx val="1"/>
          <c:order val="0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Results!$L$11:$L$36</c:f>
              <c:numCache>
                <c:formatCode>0.00000</c:formatCode>
                <c:ptCount val="26"/>
                <c:pt idx="0">
                  <c:v>7.8621889638599271E-2</c:v>
                </c:pt>
                <c:pt idx="1">
                  <c:v>5.6411845036438105E-2</c:v>
                </c:pt>
                <c:pt idx="2">
                  <c:v>4.0797359306724762E-2</c:v>
                </c:pt>
                <c:pt idx="3">
                  <c:v>2.9631233704024762E-2</c:v>
                </c:pt>
                <c:pt idx="4">
                  <c:v>2.4631530391723604E-2</c:v>
                </c:pt>
                <c:pt idx="5">
                  <c:v>2.1491949172237328E-2</c:v>
                </c:pt>
                <c:pt idx="6">
                  <c:v>1.542146561628455E-2</c:v>
                </c:pt>
                <c:pt idx="7">
                  <c:v>1.1138359281534494E-2</c:v>
                </c:pt>
                <c:pt idx="8">
                  <c:v>7.9842932860761263E-3</c:v>
                </c:pt>
                <c:pt idx="9">
                  <c:v>5.9274919629364363E-3</c:v>
                </c:pt>
                <c:pt idx="10">
                  <c:v>4.8815512867373123E-3</c:v>
                </c:pt>
                <c:pt idx="11">
                  <c:v>4.25447879035967E-3</c:v>
                </c:pt>
                <c:pt idx="12">
                  <c:v>3.0398446260194783E-3</c:v>
                </c:pt>
                <c:pt idx="13">
                  <c:v>1.3185054128861621E-3</c:v>
                </c:pt>
                <c:pt idx="14">
                  <c:v>9.1890891809669997E-4</c:v>
                </c:pt>
                <c:pt idx="15">
                  <c:v>6.3745863185774932E-4</c:v>
                </c:pt>
              </c:numCache>
            </c:numRef>
          </c:xVal>
          <c:yVal>
            <c:numRef>
              <c:f>Results!$K$11:$K$36</c:f>
              <c:numCache>
                <c:formatCode>0.0</c:formatCode>
                <c:ptCount val="26"/>
                <c:pt idx="0">
                  <c:v>94.428522854227992</c:v>
                </c:pt>
                <c:pt idx="1">
                  <c:v>90.056831981347045</c:v>
                </c:pt>
                <c:pt idx="2">
                  <c:v>83.062126584737939</c:v>
                </c:pt>
                <c:pt idx="3">
                  <c:v>74.318744838976045</c:v>
                </c:pt>
                <c:pt idx="4">
                  <c:v>68.198377616942835</c:v>
                </c:pt>
                <c:pt idx="5">
                  <c:v>65.575363093214165</c:v>
                </c:pt>
                <c:pt idx="6">
                  <c:v>60.329334045756831</c:v>
                </c:pt>
                <c:pt idx="7">
                  <c:v>52.46029047457133</c:v>
                </c:pt>
                <c:pt idx="8">
                  <c:v>47.214261427113996</c:v>
                </c:pt>
                <c:pt idx="9">
                  <c:v>40.21955603050489</c:v>
                </c:pt>
                <c:pt idx="10">
                  <c:v>36.722203332199832</c:v>
                </c:pt>
                <c:pt idx="11">
                  <c:v>34.099188808471169</c:v>
                </c:pt>
                <c:pt idx="12">
                  <c:v>29.727497935590225</c:v>
                </c:pt>
                <c:pt idx="13">
                  <c:v>20.984116189828335</c:v>
                </c:pt>
                <c:pt idx="14">
                  <c:v>16.612425316947391</c:v>
                </c:pt>
                <c:pt idx="15">
                  <c:v>13.115072618642833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D3-47D0-B4CF-BD5943F6D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616832"/>
        <c:axId val="138619520"/>
      </c:scatterChart>
      <c:valAx>
        <c:axId val="138616832"/>
        <c:scaling>
          <c:logBase val="10"/>
          <c:orientation val="maxMin"/>
          <c:max val="0.1"/>
          <c:min val="1.0000000000000011E-4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6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Particle Diameter (mm)</a:t>
                </a:r>
              </a:p>
            </c:rich>
          </c:tx>
          <c:layout>
            <c:manualLayout>
              <c:xMode val="edge"/>
              <c:yMode val="edge"/>
              <c:x val="0.35651074589127713"/>
              <c:y val="0.92795955394083462"/>
            </c:manualLayout>
          </c:layout>
          <c:overlay val="0"/>
          <c:spPr>
            <a:noFill/>
            <a:ln w="25400">
              <a:noFill/>
            </a:ln>
          </c:spPr>
        </c:title>
        <c:numFmt formatCode="0.000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619520"/>
        <c:crosses val="autoZero"/>
        <c:crossBetween val="midCat"/>
      </c:valAx>
      <c:valAx>
        <c:axId val="138619520"/>
        <c:scaling>
          <c:orientation val="minMax"/>
          <c:max val="120"/>
          <c:min val="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25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Mass Passing (%)</a:t>
                </a:r>
              </a:p>
            </c:rich>
          </c:tx>
          <c:layout>
            <c:manualLayout>
              <c:xMode val="edge"/>
              <c:yMode val="edge"/>
              <c:x val="2.4020227560050598E-2"/>
              <c:y val="0.3996573069875703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616832"/>
        <c:crosses val="autoZero"/>
        <c:crossBetween val="midCat"/>
      </c:valAx>
      <c:spPr>
        <a:noFill/>
        <a:ln w="254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tabSelected="1" zoomScale="4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8095" cy="625928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0.13288</cdr:x>
      <cdr:y>0.11643</cdr:y>
    </cdr:from>
    <cdr:to>
      <cdr:x>0.18075</cdr:x>
      <cdr:y>0.15094</cdr:y>
    </cdr:to>
    <cdr:sp macro="" textlink="">
      <cdr:nvSpPr>
        <cdr:cNvPr id="307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91899" y="646544"/>
          <a:ext cx="360651" cy="19165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Sand</a:t>
          </a:r>
        </a:p>
      </cdr:txBody>
    </cdr:sp>
  </cdr:relSizeAnchor>
  <cdr:relSizeAnchor xmlns:cdr="http://schemas.openxmlformats.org/drawingml/2006/chartDrawing">
    <cdr:from>
      <cdr:x>0.18075</cdr:x>
      <cdr:y>0.11643</cdr:y>
    </cdr:from>
    <cdr:to>
      <cdr:x>0.56054</cdr:x>
      <cdr:y>0.15094</cdr:y>
    </cdr:to>
    <cdr:sp macro="" textlink="">
      <cdr:nvSpPr>
        <cdr:cNvPr id="3077" name="Rectangle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2585" y="646545"/>
          <a:ext cx="2866990" cy="19165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Silt</a:t>
          </a:r>
        </a:p>
      </cdr:txBody>
    </cdr:sp>
  </cdr:relSizeAnchor>
  <cdr:relSizeAnchor xmlns:cdr="http://schemas.openxmlformats.org/drawingml/2006/chartDrawing">
    <cdr:from>
      <cdr:x>0.55973</cdr:x>
      <cdr:y>0.11643</cdr:y>
    </cdr:from>
    <cdr:to>
      <cdr:x>0.88875</cdr:x>
      <cdr:y>0.15094</cdr:y>
    </cdr:to>
    <cdr:sp macro="" textlink="">
      <cdr:nvSpPr>
        <cdr:cNvPr id="3078" name="Rectangle 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7170" y="646544"/>
          <a:ext cx="2478905" cy="19165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Clay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topLeftCell="A7" zoomScaleNormal="100" workbookViewId="0">
      <selection activeCell="I26" sqref="I26"/>
    </sheetView>
  </sheetViews>
  <sheetFormatPr baseColWidth="10" defaultColWidth="8.83203125" defaultRowHeight="15" x14ac:dyDescent="0.2"/>
  <cols>
    <col min="1" max="1" width="13.5" bestFit="1" customWidth="1"/>
    <col min="2" max="2" width="12.5" bestFit="1" customWidth="1"/>
    <col min="4" max="4" width="15.5" bestFit="1" customWidth="1"/>
    <col min="7" max="7" width="10" customWidth="1"/>
    <col min="8" max="8" width="11.6640625" bestFit="1" customWidth="1"/>
  </cols>
  <sheetData>
    <row r="1" spans="1:19" ht="17" x14ac:dyDescent="0.2">
      <c r="A1" s="2" t="s">
        <v>7</v>
      </c>
      <c r="B1" s="3" t="s">
        <v>44</v>
      </c>
      <c r="C1" s="3"/>
      <c r="D1" s="4" t="s">
        <v>1</v>
      </c>
      <c r="E1" s="5">
        <v>2.7</v>
      </c>
      <c r="F1" s="3" t="s">
        <v>18</v>
      </c>
      <c r="G1" s="3"/>
      <c r="H1" s="4" t="s">
        <v>5</v>
      </c>
      <c r="I1" s="5" t="s">
        <v>6</v>
      </c>
      <c r="J1" s="3"/>
      <c r="K1" s="4" t="s">
        <v>11</v>
      </c>
      <c r="L1" s="3">
        <v>1000</v>
      </c>
      <c r="M1" s="6" t="s">
        <v>19</v>
      </c>
    </row>
    <row r="2" spans="1:19" ht="17" x14ac:dyDescent="0.2">
      <c r="A2" s="7" t="s">
        <v>8</v>
      </c>
      <c r="B2" t="s">
        <v>45</v>
      </c>
      <c r="D2" s="8" t="s">
        <v>2</v>
      </c>
      <c r="E2" s="9">
        <v>36.33</v>
      </c>
      <c r="F2" t="s">
        <v>3</v>
      </c>
      <c r="H2" s="8" t="s">
        <v>10</v>
      </c>
      <c r="I2">
        <v>723406</v>
      </c>
      <c r="K2" s="8" t="s">
        <v>17</v>
      </c>
      <c r="L2">
        <v>28.27</v>
      </c>
      <c r="M2" s="10" t="s">
        <v>20</v>
      </c>
    </row>
    <row r="3" spans="1:19" ht="17" x14ac:dyDescent="0.2">
      <c r="A3" s="7" t="s">
        <v>0</v>
      </c>
      <c r="B3" t="s">
        <v>46</v>
      </c>
      <c r="D3" s="8" t="s">
        <v>4</v>
      </c>
      <c r="E3" s="9">
        <v>5</v>
      </c>
      <c r="F3" t="s">
        <v>3</v>
      </c>
      <c r="H3" s="8" t="s">
        <v>11</v>
      </c>
      <c r="I3">
        <v>65</v>
      </c>
      <c r="J3" t="s">
        <v>19</v>
      </c>
      <c r="M3" s="10"/>
    </row>
    <row r="4" spans="1:19" x14ac:dyDescent="0.2">
      <c r="A4" s="7" t="s">
        <v>9</v>
      </c>
      <c r="B4" t="s">
        <v>47</v>
      </c>
      <c r="H4" s="8" t="s">
        <v>12</v>
      </c>
      <c r="I4">
        <v>7.65</v>
      </c>
      <c r="J4" t="s">
        <v>15</v>
      </c>
      <c r="M4" s="10"/>
    </row>
    <row r="5" spans="1:19" x14ac:dyDescent="0.2">
      <c r="A5" s="11"/>
      <c r="H5" s="8" t="s">
        <v>13</v>
      </c>
      <c r="I5">
        <v>16.920000000000002</v>
      </c>
      <c r="J5" t="s">
        <v>15</v>
      </c>
      <c r="M5" s="10"/>
    </row>
    <row r="6" spans="1:19" x14ac:dyDescent="0.2">
      <c r="A6" s="7" t="s">
        <v>21</v>
      </c>
      <c r="B6" s="12">
        <v>43682</v>
      </c>
      <c r="H6" s="8" t="s">
        <v>14</v>
      </c>
      <c r="I6">
        <v>0.2</v>
      </c>
      <c r="J6" t="s">
        <v>16</v>
      </c>
      <c r="M6" s="10"/>
    </row>
    <row r="7" spans="1:19" ht="16" thickBot="1" x14ac:dyDescent="0.25">
      <c r="A7" s="13" t="s">
        <v>22</v>
      </c>
      <c r="B7" s="14" t="s">
        <v>23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5"/>
    </row>
    <row r="8" spans="1:19" ht="16" thickBot="1" x14ac:dyDescent="0.25"/>
    <row r="9" spans="1:19" ht="30" customHeight="1" thickBot="1" x14ac:dyDescent="0.25">
      <c r="E9" s="16" t="s">
        <v>24</v>
      </c>
      <c r="F9" s="17" t="s">
        <v>26</v>
      </c>
      <c r="G9" s="18" t="s">
        <v>27</v>
      </c>
      <c r="H9" s="17" t="s">
        <v>28</v>
      </c>
      <c r="I9" s="17" t="s">
        <v>30</v>
      </c>
      <c r="J9" s="18" t="s">
        <v>32</v>
      </c>
      <c r="K9" s="17" t="s">
        <v>33</v>
      </c>
      <c r="L9" s="19" t="s">
        <v>34</v>
      </c>
    </row>
    <row r="10" spans="1:19" ht="17" x14ac:dyDescent="0.25">
      <c r="A10" s="2" t="s">
        <v>37</v>
      </c>
      <c r="B10" s="30">
        <f>SUM(N11:N36)</f>
        <v>3.037882563800464E-2</v>
      </c>
      <c r="C10" s="6" t="s">
        <v>35</v>
      </c>
      <c r="E10" s="26" t="s">
        <v>25</v>
      </c>
      <c r="F10" s="27" t="s">
        <v>18</v>
      </c>
      <c r="G10" s="27" t="s">
        <v>18</v>
      </c>
      <c r="H10" s="27" t="s">
        <v>29</v>
      </c>
      <c r="I10" s="27" t="s">
        <v>31</v>
      </c>
      <c r="J10" s="27" t="s">
        <v>15</v>
      </c>
      <c r="K10" s="28"/>
      <c r="L10" s="29" t="s">
        <v>35</v>
      </c>
    </row>
    <row r="11" spans="1:19" ht="17" x14ac:dyDescent="0.25">
      <c r="A11" s="7" t="s">
        <v>38</v>
      </c>
      <c r="B11" s="1">
        <f>SUM(O11:O36)</f>
        <v>9.5282612527693347E-3</v>
      </c>
      <c r="C11" s="10" t="s">
        <v>35</v>
      </c>
      <c r="E11" s="20">
        <v>0.25</v>
      </c>
      <c r="F11" s="22">
        <v>1025.5999999999999</v>
      </c>
      <c r="G11" s="22">
        <v>1004</v>
      </c>
      <c r="H11" s="21">
        <v>22</v>
      </c>
      <c r="I11" s="23">
        <f t="shared" ref="I11:I26" si="0">(0.004*H11*H11-0.4098*H11+16.689)/1000/980.7</f>
        <v>9.7985112674620164E-6</v>
      </c>
      <c r="J11" s="22">
        <f>$I$5-(F11+$I$6-1000)/(1035-1000)*($I$5-$I$4)-$I$3/$L$2/2</f>
        <v>8.9370571327505299</v>
      </c>
      <c r="K11" s="22">
        <f>($E$1/($E$1-1))*($L$1/$E$2)*((F11-G11)/10)</f>
        <v>94.428522854227992</v>
      </c>
      <c r="L11" s="24">
        <f>(18*I11/($E$1-1)*J11/E11/60)^0.5*10</f>
        <v>7.8621889638599271E-2</v>
      </c>
      <c r="M11" s="1"/>
      <c r="N11">
        <f>IF(AND(K11&gt;=75,K12&lt;75),10^((LOG(L11))+((((LOG(L12))-(LOG(L11)))/(K12-K11))*(75-K11))),0)</f>
        <v>0</v>
      </c>
      <c r="O11">
        <f>IF(AND(K11&gt;=50,K12&lt;50),10^((LOG(L11))+((((LOG(L12))-(LOG(L11)))/(K12-K11))*(50-K11))),0)</f>
        <v>0</v>
      </c>
      <c r="P11">
        <f>IF(AND(K11&gt;=25,K12&lt;25),10^((LOG(L11))+((((LOG(L12))-(LOG(L11)))/(K12-K11))*(25-K11))),0)</f>
        <v>0</v>
      </c>
      <c r="Q11">
        <f>IF(AND(L11&gt;=0.0625,L12&lt;0.0625),100-((((K12-K11)/(LOG10(L12/L11)))*(LOG10(0.0625/L11)))+K11),0)</f>
        <v>8.5935222978624068</v>
      </c>
      <c r="R11">
        <f>IF(AND(L11&gt;=0.002,L12&lt;0.002),((((K12-K11)/(LOG10(L12/L11)))*(LOG10(0.002/L11)))+K11),0)</f>
        <v>0</v>
      </c>
      <c r="S11">
        <f>IF(AND(L11&gt;=0.0038,L12&lt;0.0038),((((K12-K11)/(LOG10(L12/L11)))*(LOG10(0.0038/L11)))+K11),0)</f>
        <v>0</v>
      </c>
    </row>
    <row r="12" spans="1:19" ht="17" x14ac:dyDescent="0.25">
      <c r="A12" s="7" t="s">
        <v>39</v>
      </c>
      <c r="B12" s="1">
        <f>SUM(P11:P36)</f>
        <v>1.9351023915420023E-3</v>
      </c>
      <c r="C12" s="10" t="s">
        <v>35</v>
      </c>
      <c r="E12" s="20">
        <v>0.5</v>
      </c>
      <c r="F12" s="22">
        <v>1024.5999999999999</v>
      </c>
      <c r="G12" s="22">
        <v>1004</v>
      </c>
      <c r="H12" s="21">
        <v>22</v>
      </c>
      <c r="I12" s="23">
        <f t="shared" si="0"/>
        <v>9.7985112674620164E-6</v>
      </c>
      <c r="J12" s="22">
        <f t="shared" ref="J12:J26" si="1">$I$5-(F12+$I$6-1000)/(1035-1000)*($I$5-$I$4)-$I$3/$L$2/2</f>
        <v>9.2019142756076739</v>
      </c>
      <c r="K12" s="22">
        <f t="shared" ref="K12:K26" si="2">($E$1/($E$1-1))*($L$1/$E$2)*((F12-G12)/10)</f>
        <v>90.056831981347045</v>
      </c>
      <c r="L12" s="24">
        <f t="shared" ref="L12:L26" si="3">(18*I12/($E$1-1)*J12/E12/60)^0.5*10</f>
        <v>5.6411845036438105E-2</v>
      </c>
      <c r="N12">
        <f t="shared" ref="N12:N36" si="4">IF(AND(K12&gt;=75,K13&lt;75),10^((LOG(L12))+((((LOG(L13))-(LOG(L12)))/(K13-K12))*(75-K12))),0)</f>
        <v>0</v>
      </c>
      <c r="O12">
        <f t="shared" ref="O12:O36" si="5">IF(AND(K12&gt;=50,K13&lt;50),10^((LOG(L12))+((((LOG(L13))-(LOG(L12)))/(K13-K12))*(50-K12))),0)</f>
        <v>0</v>
      </c>
      <c r="P12">
        <f t="shared" ref="P12:P36" si="6">IF(AND(K12&gt;=25,K13&lt;25),10^((LOG(L12))+((((LOG(L13))-(LOG(L12)))/(K13-K12))*(25-K12))),0)</f>
        <v>0</v>
      </c>
      <c r="Q12">
        <f t="shared" ref="Q12:Q36" si="7">IF(AND(L12&gt;=0.0625,L13&lt;0.0625),100-((((K13-K12)/(LOG10(L13/L12)))*(LOG10(0.0625/L12)))+K12),0)</f>
        <v>0</v>
      </c>
      <c r="R12">
        <f t="shared" ref="R12:R36" si="8">IF(AND(L12&gt;=0.002,L13&lt;0.002),((((K13-K12)/(LOG10(L13/L12)))*(LOG10(0.002/L12)))+K12),0)</f>
        <v>0</v>
      </c>
      <c r="S12">
        <f t="shared" ref="S12:S36" si="9">IF(AND(L12&gt;=0.0038,L13&lt;0.0038),((((K13-K12)/(LOG10(L13/L12)))*(LOG10(0.0038/L12)))+K12),0)</f>
        <v>0</v>
      </c>
    </row>
    <row r="13" spans="1:19" x14ac:dyDescent="0.2">
      <c r="A13" s="7"/>
      <c r="C13" s="10"/>
      <c r="E13" s="20">
        <v>1</v>
      </c>
      <c r="F13" s="22">
        <v>1023</v>
      </c>
      <c r="G13" s="22">
        <v>1004</v>
      </c>
      <c r="H13" s="21">
        <v>22</v>
      </c>
      <c r="I13" s="23">
        <f t="shared" si="0"/>
        <v>9.7985112674620164E-6</v>
      </c>
      <c r="J13" s="22">
        <f t="shared" si="1"/>
        <v>9.6256857041790767</v>
      </c>
      <c r="K13" s="22">
        <f t="shared" si="2"/>
        <v>83.062126584737939</v>
      </c>
      <c r="L13" s="24">
        <f t="shared" si="3"/>
        <v>4.0797359306724762E-2</v>
      </c>
      <c r="N13">
        <f t="shared" si="4"/>
        <v>3.037882563800464E-2</v>
      </c>
      <c r="O13">
        <f t="shared" si="5"/>
        <v>0</v>
      </c>
      <c r="P13">
        <f t="shared" si="6"/>
        <v>0</v>
      </c>
      <c r="Q13">
        <f t="shared" si="7"/>
        <v>0</v>
      </c>
      <c r="R13">
        <f t="shared" si="8"/>
        <v>0</v>
      </c>
      <c r="S13">
        <f t="shared" si="9"/>
        <v>0</v>
      </c>
    </row>
    <row r="14" spans="1:19" x14ac:dyDescent="0.2">
      <c r="A14" s="7" t="s">
        <v>36</v>
      </c>
      <c r="B14" s="31">
        <f>IF(SUM(Q11:Q36)&lt;0,0,SUM(Q11:Q36))</f>
        <v>8.5935222978624068</v>
      </c>
      <c r="C14" s="33"/>
      <c r="E14" s="20">
        <v>2</v>
      </c>
      <c r="F14" s="22">
        <v>1021</v>
      </c>
      <c r="G14" s="22">
        <v>1004</v>
      </c>
      <c r="H14" s="21">
        <v>22</v>
      </c>
      <c r="I14" s="23">
        <f t="shared" si="0"/>
        <v>9.7985112674620164E-6</v>
      </c>
      <c r="J14" s="22">
        <f t="shared" si="1"/>
        <v>10.155399989893365</v>
      </c>
      <c r="K14" s="22">
        <f t="shared" si="2"/>
        <v>74.318744838976045</v>
      </c>
      <c r="L14" s="24">
        <f t="shared" si="3"/>
        <v>2.9631233704024762E-2</v>
      </c>
      <c r="N14">
        <f t="shared" si="4"/>
        <v>0</v>
      </c>
      <c r="O14">
        <f t="shared" si="5"/>
        <v>0</v>
      </c>
      <c r="P14">
        <f t="shared" si="6"/>
        <v>0</v>
      </c>
      <c r="Q14">
        <f t="shared" si="7"/>
        <v>0</v>
      </c>
      <c r="R14">
        <f t="shared" si="8"/>
        <v>0</v>
      </c>
      <c r="S14">
        <f t="shared" si="9"/>
        <v>0</v>
      </c>
    </row>
    <row r="15" spans="1:19" x14ac:dyDescent="0.2">
      <c r="A15" s="7" t="s">
        <v>40</v>
      </c>
      <c r="B15" s="31">
        <f>100-B14-B16</f>
        <v>58.776430179625613</v>
      </c>
      <c r="C15" s="10"/>
      <c r="E15" s="20">
        <v>3</v>
      </c>
      <c r="F15" s="22">
        <v>1019.6</v>
      </c>
      <c r="G15" s="22">
        <v>1004</v>
      </c>
      <c r="H15" s="21">
        <v>22</v>
      </c>
      <c r="I15" s="23">
        <f t="shared" si="0"/>
        <v>9.7985112674620164E-6</v>
      </c>
      <c r="J15" s="22">
        <f t="shared" si="1"/>
        <v>10.526199989893357</v>
      </c>
      <c r="K15" s="22">
        <f t="shared" si="2"/>
        <v>68.198377616942835</v>
      </c>
      <c r="L15" s="24">
        <f t="shared" si="3"/>
        <v>2.4631530391723604E-2</v>
      </c>
      <c r="N15">
        <f t="shared" si="4"/>
        <v>0</v>
      </c>
      <c r="O15">
        <f t="shared" si="5"/>
        <v>0</v>
      </c>
      <c r="P15">
        <f t="shared" si="6"/>
        <v>0</v>
      </c>
      <c r="Q15">
        <f t="shared" si="7"/>
        <v>0</v>
      </c>
      <c r="R15">
        <f t="shared" si="8"/>
        <v>0</v>
      </c>
      <c r="S15">
        <f t="shared" si="9"/>
        <v>0</v>
      </c>
    </row>
    <row r="16" spans="1:19" x14ac:dyDescent="0.2">
      <c r="A16" s="7" t="s">
        <v>41</v>
      </c>
      <c r="B16" s="31">
        <f>SUM(S11:S36)</f>
        <v>32.63004752251198</v>
      </c>
      <c r="C16" s="10"/>
      <c r="E16" s="20">
        <v>4</v>
      </c>
      <c r="F16" s="22">
        <v>1019</v>
      </c>
      <c r="G16" s="22">
        <v>1004</v>
      </c>
      <c r="H16" s="21">
        <v>22</v>
      </c>
      <c r="I16" s="23">
        <f t="shared" si="0"/>
        <v>9.7985112674620164E-6</v>
      </c>
      <c r="J16" s="22">
        <f t="shared" si="1"/>
        <v>10.685114275607649</v>
      </c>
      <c r="K16" s="22">
        <f t="shared" si="2"/>
        <v>65.575363093214165</v>
      </c>
      <c r="L16" s="24">
        <f t="shared" si="3"/>
        <v>2.1491949172237328E-2</v>
      </c>
      <c r="N16">
        <f t="shared" si="4"/>
        <v>0</v>
      </c>
      <c r="O16">
        <f t="shared" si="5"/>
        <v>0</v>
      </c>
      <c r="P16">
        <f t="shared" si="6"/>
        <v>0</v>
      </c>
      <c r="Q16">
        <f t="shared" si="7"/>
        <v>0</v>
      </c>
      <c r="R16">
        <f t="shared" si="8"/>
        <v>0</v>
      </c>
      <c r="S16">
        <f t="shared" si="9"/>
        <v>0</v>
      </c>
    </row>
    <row r="17" spans="1:19" x14ac:dyDescent="0.2">
      <c r="A17" s="7" t="s">
        <v>42</v>
      </c>
      <c r="B17" s="31">
        <f>100-B14-B18</f>
        <v>66.061194816815174</v>
      </c>
      <c r="C17" s="10"/>
      <c r="E17" s="20">
        <v>8</v>
      </c>
      <c r="F17" s="22">
        <v>1017.8</v>
      </c>
      <c r="G17" s="22">
        <v>1004</v>
      </c>
      <c r="H17" s="21">
        <v>22</v>
      </c>
      <c r="I17" s="23">
        <f t="shared" si="0"/>
        <v>9.7985112674620164E-6</v>
      </c>
      <c r="J17" s="22">
        <f t="shared" si="1"/>
        <v>11.002942847036234</v>
      </c>
      <c r="K17" s="22">
        <f t="shared" si="2"/>
        <v>60.329334045756831</v>
      </c>
      <c r="L17" s="24">
        <f t="shared" si="3"/>
        <v>1.542146561628455E-2</v>
      </c>
      <c r="N17">
        <f t="shared" si="4"/>
        <v>0</v>
      </c>
      <c r="O17">
        <f t="shared" si="5"/>
        <v>0</v>
      </c>
      <c r="P17">
        <f t="shared" si="6"/>
        <v>0</v>
      </c>
      <c r="Q17">
        <f t="shared" si="7"/>
        <v>0</v>
      </c>
      <c r="R17">
        <f t="shared" si="8"/>
        <v>0</v>
      </c>
      <c r="S17">
        <f t="shared" si="9"/>
        <v>0</v>
      </c>
    </row>
    <row r="18" spans="1:19" ht="16" thickBot="1" x14ac:dyDescent="0.25">
      <c r="A18" s="13" t="s">
        <v>43</v>
      </c>
      <c r="B18" s="32">
        <f>SUM(R11:R36)</f>
        <v>25.345282885322426</v>
      </c>
      <c r="C18" s="15"/>
      <c r="E18" s="20">
        <v>16</v>
      </c>
      <c r="F18" s="22">
        <v>1016</v>
      </c>
      <c r="G18" s="22">
        <v>1004</v>
      </c>
      <c r="H18" s="21">
        <v>22</v>
      </c>
      <c r="I18" s="23">
        <f t="shared" si="0"/>
        <v>9.7985112674620164E-6</v>
      </c>
      <c r="J18" s="22">
        <f t="shared" si="1"/>
        <v>11.479685704179079</v>
      </c>
      <c r="K18" s="22">
        <f t="shared" si="2"/>
        <v>52.46029047457133</v>
      </c>
      <c r="L18" s="24">
        <f t="shared" si="3"/>
        <v>1.1138359281534494E-2</v>
      </c>
      <c r="N18">
        <f t="shared" si="4"/>
        <v>0</v>
      </c>
      <c r="O18">
        <f t="shared" si="5"/>
        <v>9.5282612527693347E-3</v>
      </c>
      <c r="P18">
        <f t="shared" si="6"/>
        <v>0</v>
      </c>
      <c r="Q18">
        <f t="shared" si="7"/>
        <v>0</v>
      </c>
      <c r="R18">
        <f t="shared" si="8"/>
        <v>0</v>
      </c>
      <c r="S18">
        <f t="shared" si="9"/>
        <v>0</v>
      </c>
    </row>
    <row r="19" spans="1:19" x14ac:dyDescent="0.2">
      <c r="E19" s="20">
        <v>32</v>
      </c>
      <c r="F19" s="22">
        <v>1014.8</v>
      </c>
      <c r="G19" s="22">
        <v>1004</v>
      </c>
      <c r="H19" s="21">
        <v>22</v>
      </c>
      <c r="I19" s="23">
        <f t="shared" si="0"/>
        <v>9.7985112674620164E-6</v>
      </c>
      <c r="J19" s="22">
        <f t="shared" si="1"/>
        <v>11.797514275607661</v>
      </c>
      <c r="K19" s="22">
        <f t="shared" si="2"/>
        <v>47.214261427113996</v>
      </c>
      <c r="L19" s="24">
        <f t="shared" si="3"/>
        <v>7.9842932860761263E-3</v>
      </c>
      <c r="N19">
        <f t="shared" si="4"/>
        <v>0</v>
      </c>
      <c r="O19">
        <f t="shared" si="5"/>
        <v>0</v>
      </c>
      <c r="P19">
        <f t="shared" si="6"/>
        <v>0</v>
      </c>
      <c r="Q19">
        <f t="shared" si="7"/>
        <v>0</v>
      </c>
      <c r="R19">
        <f t="shared" si="8"/>
        <v>0</v>
      </c>
      <c r="S19">
        <f t="shared" si="9"/>
        <v>0</v>
      </c>
    </row>
    <row r="20" spans="1:19" x14ac:dyDescent="0.2">
      <c r="E20" s="20">
        <v>60</v>
      </c>
      <c r="F20" s="22">
        <v>1013.2</v>
      </c>
      <c r="G20" s="22">
        <v>1004</v>
      </c>
      <c r="H20" s="21">
        <v>22.1</v>
      </c>
      <c r="I20" s="23">
        <f t="shared" si="0"/>
        <v>9.7747119404506981E-6</v>
      </c>
      <c r="J20" s="22">
        <f t="shared" si="1"/>
        <v>12.221285704179067</v>
      </c>
      <c r="K20" s="22">
        <f t="shared" si="2"/>
        <v>40.21955603050489</v>
      </c>
      <c r="L20" s="24">
        <f t="shared" si="3"/>
        <v>5.9274919629364363E-3</v>
      </c>
      <c r="N20">
        <f t="shared" si="4"/>
        <v>0</v>
      </c>
      <c r="O20">
        <f t="shared" si="5"/>
        <v>0</v>
      </c>
      <c r="P20">
        <f t="shared" si="6"/>
        <v>0</v>
      </c>
      <c r="Q20">
        <f t="shared" si="7"/>
        <v>0</v>
      </c>
      <c r="R20">
        <f t="shared" si="8"/>
        <v>0</v>
      </c>
      <c r="S20">
        <f t="shared" si="9"/>
        <v>0</v>
      </c>
    </row>
    <row r="21" spans="1:19" x14ac:dyDescent="0.2">
      <c r="E21" s="20">
        <v>90</v>
      </c>
      <c r="F21" s="22">
        <v>1012.4</v>
      </c>
      <c r="G21" s="22">
        <v>1004</v>
      </c>
      <c r="H21" s="21">
        <v>22.1</v>
      </c>
      <c r="I21" s="23">
        <f t="shared" si="0"/>
        <v>9.7747119404506981E-6</v>
      </c>
      <c r="J21" s="22">
        <f t="shared" si="1"/>
        <v>12.433171418464799</v>
      </c>
      <c r="K21" s="22">
        <f t="shared" si="2"/>
        <v>36.722203332199832</v>
      </c>
      <c r="L21" s="24">
        <f t="shared" si="3"/>
        <v>4.8815512867373123E-3</v>
      </c>
      <c r="N21">
        <f t="shared" si="4"/>
        <v>0</v>
      </c>
      <c r="O21">
        <f t="shared" si="5"/>
        <v>0</v>
      </c>
      <c r="P21">
        <f t="shared" si="6"/>
        <v>0</v>
      </c>
      <c r="Q21">
        <f t="shared" si="7"/>
        <v>0</v>
      </c>
      <c r="R21">
        <f t="shared" si="8"/>
        <v>0</v>
      </c>
      <c r="S21">
        <f t="shared" si="9"/>
        <v>0</v>
      </c>
    </row>
    <row r="22" spans="1:19" x14ac:dyDescent="0.2">
      <c r="E22" s="20">
        <v>120</v>
      </c>
      <c r="F22" s="22">
        <v>1011.8</v>
      </c>
      <c r="G22" s="22">
        <v>1004</v>
      </c>
      <c r="H22" s="21">
        <v>22.1</v>
      </c>
      <c r="I22" s="23">
        <f t="shared" si="0"/>
        <v>9.7747119404506981E-6</v>
      </c>
      <c r="J22" s="22">
        <f t="shared" si="1"/>
        <v>12.592085704179091</v>
      </c>
      <c r="K22" s="22">
        <f t="shared" si="2"/>
        <v>34.099188808471169</v>
      </c>
      <c r="L22" s="24">
        <f t="shared" si="3"/>
        <v>4.25447879035967E-3</v>
      </c>
      <c r="N22">
        <f t="shared" si="4"/>
        <v>0</v>
      </c>
      <c r="O22">
        <f t="shared" si="5"/>
        <v>0</v>
      </c>
      <c r="P22">
        <f t="shared" si="6"/>
        <v>0</v>
      </c>
      <c r="Q22">
        <f t="shared" si="7"/>
        <v>0</v>
      </c>
      <c r="R22">
        <f t="shared" si="8"/>
        <v>0</v>
      </c>
      <c r="S22">
        <f t="shared" si="9"/>
        <v>32.63004752251198</v>
      </c>
    </row>
    <row r="23" spans="1:19" x14ac:dyDescent="0.2">
      <c r="E23" s="20">
        <v>240</v>
      </c>
      <c r="F23" s="22">
        <v>1010.8</v>
      </c>
      <c r="G23" s="22">
        <v>1004</v>
      </c>
      <c r="H23" s="21">
        <v>22.1</v>
      </c>
      <c r="I23" s="23">
        <f t="shared" si="0"/>
        <v>9.7747119404506981E-6</v>
      </c>
      <c r="J23" s="22">
        <f t="shared" si="1"/>
        <v>12.856942847036233</v>
      </c>
      <c r="K23" s="22">
        <f t="shared" si="2"/>
        <v>29.727497935590225</v>
      </c>
      <c r="L23" s="24">
        <f t="shared" si="3"/>
        <v>3.0398446260194783E-3</v>
      </c>
      <c r="N23">
        <f t="shared" si="4"/>
        <v>0</v>
      </c>
      <c r="O23">
        <f t="shared" si="5"/>
        <v>0</v>
      </c>
      <c r="P23">
        <f t="shared" si="6"/>
        <v>1.9351023915420023E-3</v>
      </c>
      <c r="Q23">
        <f t="shared" si="7"/>
        <v>0</v>
      </c>
      <c r="R23">
        <f t="shared" si="8"/>
        <v>25.345282885322426</v>
      </c>
      <c r="S23">
        <f t="shared" si="9"/>
        <v>0</v>
      </c>
    </row>
    <row r="24" spans="1:19" x14ac:dyDescent="0.2">
      <c r="E24" s="20">
        <v>1338</v>
      </c>
      <c r="F24" s="22">
        <v>1008.8</v>
      </c>
      <c r="G24" s="22">
        <v>1004</v>
      </c>
      <c r="H24" s="21">
        <v>21.8</v>
      </c>
      <c r="I24" s="23">
        <f t="shared" si="0"/>
        <v>9.8463546446415822E-6</v>
      </c>
      <c r="J24" s="22">
        <f t="shared" si="1"/>
        <v>13.386657132750519</v>
      </c>
      <c r="K24" s="22">
        <f t="shared" si="2"/>
        <v>20.984116189828335</v>
      </c>
      <c r="L24" s="24">
        <f t="shared" si="3"/>
        <v>1.3185054128861621E-3</v>
      </c>
      <c r="N24">
        <f t="shared" si="4"/>
        <v>0</v>
      </c>
      <c r="O24">
        <f t="shared" si="5"/>
        <v>0</v>
      </c>
      <c r="P24">
        <f t="shared" si="6"/>
        <v>0</v>
      </c>
      <c r="Q24">
        <f t="shared" si="7"/>
        <v>0</v>
      </c>
      <c r="R24">
        <f t="shared" si="8"/>
        <v>0</v>
      </c>
      <c r="S24">
        <f t="shared" si="9"/>
        <v>0</v>
      </c>
    </row>
    <row r="25" spans="1:19" x14ac:dyDescent="0.2">
      <c r="E25" s="20">
        <v>2782</v>
      </c>
      <c r="F25" s="22">
        <v>1007.8</v>
      </c>
      <c r="G25" s="22">
        <v>1004</v>
      </c>
      <c r="H25" s="21">
        <v>22.2</v>
      </c>
      <c r="I25" s="23">
        <f t="shared" si="0"/>
        <v>9.7509941878250216E-6</v>
      </c>
      <c r="J25" s="22">
        <f t="shared" si="1"/>
        <v>13.651514275607662</v>
      </c>
      <c r="K25" s="22">
        <f t="shared" si="2"/>
        <v>16.612425316947391</v>
      </c>
      <c r="L25" s="24">
        <f t="shared" si="3"/>
        <v>9.1890891809669997E-4</v>
      </c>
      <c r="N25">
        <f t="shared" si="4"/>
        <v>0</v>
      </c>
      <c r="O25">
        <f t="shared" si="5"/>
        <v>0</v>
      </c>
      <c r="P25">
        <f t="shared" si="6"/>
        <v>0</v>
      </c>
      <c r="Q25">
        <f t="shared" si="7"/>
        <v>0</v>
      </c>
      <c r="R25">
        <f t="shared" si="8"/>
        <v>0</v>
      </c>
      <c r="S25">
        <f t="shared" si="9"/>
        <v>0</v>
      </c>
    </row>
    <row r="26" spans="1:19" x14ac:dyDescent="0.2">
      <c r="E26" s="20">
        <v>5800</v>
      </c>
      <c r="F26" s="22">
        <v>1007</v>
      </c>
      <c r="G26" s="22">
        <v>1004</v>
      </c>
      <c r="H26" s="21">
        <v>22.7</v>
      </c>
      <c r="I26" s="23">
        <f t="shared" si="0"/>
        <v>9.6336290404812899E-6</v>
      </c>
      <c r="J26" s="22">
        <f t="shared" si="1"/>
        <v>13.863399989893363</v>
      </c>
      <c r="K26" s="22">
        <f t="shared" si="2"/>
        <v>13.115072618642833</v>
      </c>
      <c r="L26" s="24">
        <f t="shared" si="3"/>
        <v>6.3745863185774932E-4</v>
      </c>
      <c r="N26">
        <f t="shared" si="4"/>
        <v>0</v>
      </c>
      <c r="O26">
        <f t="shared" si="5"/>
        <v>0</v>
      </c>
      <c r="P26">
        <f t="shared" si="6"/>
        <v>0</v>
      </c>
      <c r="Q26">
        <f t="shared" si="7"/>
        <v>0</v>
      </c>
      <c r="R26">
        <f t="shared" si="8"/>
        <v>0</v>
      </c>
      <c r="S26">
        <f t="shared" si="9"/>
        <v>0</v>
      </c>
    </row>
    <row r="27" spans="1:19" x14ac:dyDescent="0.2">
      <c r="E27" s="20"/>
      <c r="F27" s="22"/>
      <c r="G27" s="22"/>
      <c r="H27" s="21"/>
      <c r="I27" s="23"/>
      <c r="J27" s="22"/>
      <c r="K27" s="22"/>
      <c r="L27" s="24"/>
      <c r="N27">
        <f t="shared" si="4"/>
        <v>0</v>
      </c>
      <c r="O27">
        <f t="shared" si="5"/>
        <v>0</v>
      </c>
      <c r="P27">
        <f t="shared" si="6"/>
        <v>0</v>
      </c>
      <c r="Q27">
        <f t="shared" si="7"/>
        <v>0</v>
      </c>
      <c r="R27">
        <f t="shared" si="8"/>
        <v>0</v>
      </c>
      <c r="S27">
        <f t="shared" si="9"/>
        <v>0</v>
      </c>
    </row>
    <row r="28" spans="1:19" x14ac:dyDescent="0.2">
      <c r="E28" s="20"/>
      <c r="F28" s="22"/>
      <c r="G28" s="22"/>
      <c r="H28" s="21"/>
      <c r="I28" s="23"/>
      <c r="J28" s="22"/>
      <c r="K28" s="22"/>
      <c r="L28" s="24"/>
      <c r="N28">
        <f t="shared" si="4"/>
        <v>0</v>
      </c>
      <c r="O28">
        <f t="shared" si="5"/>
        <v>0</v>
      </c>
      <c r="P28">
        <f t="shared" si="6"/>
        <v>0</v>
      </c>
      <c r="Q28">
        <f t="shared" si="7"/>
        <v>0</v>
      </c>
      <c r="R28">
        <f t="shared" si="8"/>
        <v>0</v>
      </c>
      <c r="S28">
        <f t="shared" si="9"/>
        <v>0</v>
      </c>
    </row>
    <row r="29" spans="1:19" x14ac:dyDescent="0.2">
      <c r="E29" s="11"/>
      <c r="L29" s="10"/>
      <c r="N29">
        <f t="shared" si="4"/>
        <v>0</v>
      </c>
      <c r="O29">
        <f t="shared" si="5"/>
        <v>0</v>
      </c>
      <c r="P29">
        <f t="shared" si="6"/>
        <v>0</v>
      </c>
      <c r="Q29">
        <f t="shared" si="7"/>
        <v>0</v>
      </c>
      <c r="R29">
        <f t="shared" si="8"/>
        <v>0</v>
      </c>
      <c r="S29">
        <f t="shared" si="9"/>
        <v>0</v>
      </c>
    </row>
    <row r="30" spans="1:19" x14ac:dyDescent="0.2">
      <c r="E30" s="11"/>
      <c r="L30" s="10"/>
      <c r="N30">
        <f t="shared" si="4"/>
        <v>0</v>
      </c>
      <c r="O30">
        <f t="shared" si="5"/>
        <v>0</v>
      </c>
      <c r="P30">
        <f t="shared" si="6"/>
        <v>0</v>
      </c>
      <c r="Q30">
        <f t="shared" si="7"/>
        <v>0</v>
      </c>
      <c r="R30">
        <f t="shared" si="8"/>
        <v>0</v>
      </c>
      <c r="S30">
        <f t="shared" si="9"/>
        <v>0</v>
      </c>
    </row>
    <row r="31" spans="1:19" x14ac:dyDescent="0.2">
      <c r="E31" s="11"/>
      <c r="L31" s="10"/>
      <c r="N31">
        <f t="shared" si="4"/>
        <v>0</v>
      </c>
      <c r="O31">
        <f t="shared" si="5"/>
        <v>0</v>
      </c>
      <c r="P31">
        <f t="shared" si="6"/>
        <v>0</v>
      </c>
      <c r="Q31">
        <f t="shared" si="7"/>
        <v>0</v>
      </c>
      <c r="R31">
        <f t="shared" si="8"/>
        <v>0</v>
      </c>
      <c r="S31">
        <f t="shared" si="9"/>
        <v>0</v>
      </c>
    </row>
    <row r="32" spans="1:19" x14ac:dyDescent="0.2">
      <c r="E32" s="11"/>
      <c r="L32" s="10"/>
      <c r="N32">
        <f t="shared" si="4"/>
        <v>0</v>
      </c>
      <c r="O32">
        <f t="shared" si="5"/>
        <v>0</v>
      </c>
      <c r="P32">
        <f t="shared" si="6"/>
        <v>0</v>
      </c>
      <c r="Q32">
        <f t="shared" si="7"/>
        <v>0</v>
      </c>
      <c r="R32">
        <f t="shared" si="8"/>
        <v>0</v>
      </c>
      <c r="S32">
        <f t="shared" si="9"/>
        <v>0</v>
      </c>
    </row>
    <row r="33" spans="5:19" x14ac:dyDescent="0.2">
      <c r="E33" s="11"/>
      <c r="L33" s="10"/>
      <c r="N33">
        <f t="shared" si="4"/>
        <v>0</v>
      </c>
      <c r="O33">
        <f t="shared" si="5"/>
        <v>0</v>
      </c>
      <c r="P33">
        <f t="shared" si="6"/>
        <v>0</v>
      </c>
      <c r="Q33">
        <f t="shared" si="7"/>
        <v>0</v>
      </c>
      <c r="R33">
        <f t="shared" si="8"/>
        <v>0</v>
      </c>
      <c r="S33">
        <f t="shared" si="9"/>
        <v>0</v>
      </c>
    </row>
    <row r="34" spans="5:19" x14ac:dyDescent="0.2">
      <c r="E34" s="11"/>
      <c r="L34" s="10"/>
      <c r="N34">
        <f t="shared" si="4"/>
        <v>0</v>
      </c>
      <c r="O34">
        <f t="shared" si="5"/>
        <v>0</v>
      </c>
      <c r="P34">
        <f t="shared" si="6"/>
        <v>0</v>
      </c>
      <c r="Q34">
        <f t="shared" si="7"/>
        <v>0</v>
      </c>
      <c r="R34">
        <f t="shared" si="8"/>
        <v>0</v>
      </c>
      <c r="S34">
        <f t="shared" si="9"/>
        <v>0</v>
      </c>
    </row>
    <row r="35" spans="5:19" x14ac:dyDescent="0.2">
      <c r="E35" s="11"/>
      <c r="L35" s="10"/>
      <c r="N35">
        <f t="shared" si="4"/>
        <v>0</v>
      </c>
      <c r="O35">
        <f t="shared" si="5"/>
        <v>0</v>
      </c>
      <c r="P35">
        <f t="shared" si="6"/>
        <v>0</v>
      </c>
      <c r="Q35">
        <f t="shared" si="7"/>
        <v>0</v>
      </c>
      <c r="R35">
        <f t="shared" si="8"/>
        <v>0</v>
      </c>
      <c r="S35">
        <f t="shared" si="9"/>
        <v>0</v>
      </c>
    </row>
    <row r="36" spans="5:19" ht="16" thickBot="1" x14ac:dyDescent="0.25">
      <c r="E36" s="25"/>
      <c r="F36" s="14"/>
      <c r="G36" s="14"/>
      <c r="H36" s="14"/>
      <c r="I36" s="14"/>
      <c r="J36" s="14"/>
      <c r="K36" s="14"/>
      <c r="L36" s="15"/>
      <c r="N36">
        <f t="shared" si="4"/>
        <v>0</v>
      </c>
      <c r="O36">
        <f t="shared" si="5"/>
        <v>0</v>
      </c>
      <c r="P36">
        <f t="shared" si="6"/>
        <v>0</v>
      </c>
      <c r="Q36">
        <f t="shared" si="7"/>
        <v>0</v>
      </c>
      <c r="R36">
        <f t="shared" si="8"/>
        <v>0</v>
      </c>
      <c r="S36">
        <f t="shared" si="9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Results</vt:lpstr>
      <vt:lpstr>Graph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 Daigle</dc:creator>
  <cp:lastModifiedBy>Nole, Michael A</cp:lastModifiedBy>
  <dcterms:created xsi:type="dcterms:W3CDTF">2011-04-08T16:18:31Z</dcterms:created>
  <dcterms:modified xsi:type="dcterms:W3CDTF">2024-06-01T01:39:59Z</dcterms:modified>
</cp:coreProperties>
</file>