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lada694/Dropbox (Uni of Auckland)/Projects/Brothers/DataReport/Round2/"/>
    </mc:Choice>
  </mc:AlternateContent>
  <xr:revisionPtr revIDLastSave="0" documentId="13_ncr:1_{C5AE4452-CF0C-F14C-A5B7-CFCC68D51D99}" xr6:coauthVersionLast="47" xr6:coauthVersionMax="47" xr10:uidLastSave="{00000000-0000-0000-0000-000000000000}"/>
  <bookViews>
    <workbookView xWindow="0" yWindow="500" windowWidth="28800" windowHeight="16560" tabRatio="500" activeTab="2" xr2:uid="{00000000-000D-0000-FFFF-FFFF00000000}"/>
  </bookViews>
  <sheets>
    <sheet name="Atmospheric P" sheetId="4" r:id="rId1"/>
    <sheet name="High Pressure" sheetId="1" r:id="rId2"/>
    <sheet name="CYL9674801" sheetId="2" r:id="rId3"/>
    <sheet name="CYL9673831" sheetId="3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1" i="1" l="1"/>
  <c r="N27" i="1"/>
  <c r="D45" i="1"/>
  <c r="E45" i="1" s="1"/>
  <c r="D46" i="1"/>
  <c r="E46" i="1" s="1"/>
  <c r="D47" i="1"/>
  <c r="E47" i="1" s="1"/>
  <c r="D48" i="1"/>
  <c r="E48" i="1" s="1"/>
  <c r="E44" i="1"/>
  <c r="D27" i="1"/>
  <c r="E27" i="1" s="1"/>
  <c r="D28" i="1"/>
  <c r="E28" i="1" s="1"/>
  <c r="D29" i="1"/>
  <c r="E29" i="1" s="1"/>
  <c r="D30" i="1"/>
  <c r="E30" i="1" s="1"/>
  <c r="D31" i="1"/>
  <c r="E31" i="1"/>
  <c r="D32" i="1"/>
  <c r="E32" i="1" s="1"/>
  <c r="D33" i="1"/>
  <c r="E33" i="1"/>
  <c r="D34" i="1"/>
  <c r="E34" i="1" s="1"/>
  <c r="D35" i="1"/>
  <c r="E35" i="1" s="1"/>
  <c r="D36" i="1"/>
  <c r="E36" i="1" s="1"/>
  <c r="D37" i="1"/>
  <c r="E37" i="1" s="1"/>
  <c r="D38" i="1"/>
  <c r="E38" i="1" s="1"/>
  <c r="D26" i="1"/>
  <c r="E26" i="1" s="1"/>
  <c r="D17" i="1"/>
  <c r="E17" i="1"/>
  <c r="D18" i="1"/>
  <c r="E18" i="1"/>
  <c r="D19" i="1"/>
  <c r="E19" i="1" s="1"/>
  <c r="D20" i="1"/>
  <c r="E20" i="1" s="1"/>
  <c r="D21" i="1"/>
  <c r="E21" i="1" s="1"/>
  <c r="D22" i="1"/>
  <c r="E22" i="1"/>
  <c r="D23" i="1"/>
  <c r="E23" i="1" s="1"/>
  <c r="E16" i="1"/>
  <c r="H18" i="4"/>
  <c r="J18" i="4" s="1"/>
  <c r="O18" i="4"/>
  <c r="I18" i="4"/>
  <c r="H17" i="4"/>
  <c r="O17" i="4"/>
  <c r="I17" i="4"/>
  <c r="J17" i="4"/>
  <c r="H15" i="4"/>
  <c r="J15" i="4" s="1"/>
  <c r="O15" i="4"/>
  <c r="I15" i="4"/>
  <c r="H14" i="4"/>
  <c r="O14" i="4"/>
  <c r="I14" i="4"/>
  <c r="J14" i="4"/>
  <c r="H13" i="4"/>
  <c r="J13" i="4" s="1"/>
  <c r="O13" i="4"/>
  <c r="I13" i="4"/>
  <c r="O9" i="4"/>
  <c r="O8" i="4"/>
  <c r="N8" i="4"/>
  <c r="O7" i="4"/>
  <c r="N7" i="4"/>
  <c r="O6" i="4"/>
  <c r="N6" i="4"/>
  <c r="O5" i="4"/>
  <c r="N5" i="4"/>
  <c r="O4" i="4"/>
  <c r="N4" i="4"/>
  <c r="O3" i="4"/>
  <c r="N3" i="4"/>
  <c r="E4" i="1"/>
  <c r="F4" i="1"/>
  <c r="E5" i="1"/>
  <c r="G5" i="1" s="1"/>
  <c r="F5" i="1"/>
  <c r="E6" i="1"/>
  <c r="F6" i="1"/>
  <c r="E8" i="1"/>
  <c r="L8" i="1" s="1"/>
  <c r="F8" i="1"/>
  <c r="G8" i="1"/>
  <c r="E9" i="1"/>
  <c r="H16" i="1" s="1"/>
  <c r="F9" i="1"/>
  <c r="I45" i="1"/>
  <c r="H45" i="1"/>
  <c r="D54" i="1"/>
  <c r="E54" i="1" s="1"/>
  <c r="D55" i="1"/>
  <c r="E55" i="1" s="1"/>
  <c r="D56" i="1"/>
  <c r="E56" i="1" s="1"/>
  <c r="D57" i="1"/>
  <c r="E57" i="1" s="1"/>
  <c r="D58" i="1"/>
  <c r="E58" i="1" s="1"/>
  <c r="D53" i="1"/>
  <c r="E53" i="1" s="1"/>
  <c r="I58" i="1"/>
  <c r="H58" i="1"/>
  <c r="I54" i="1"/>
  <c r="I55" i="1"/>
  <c r="I56" i="1"/>
  <c r="I57" i="1"/>
  <c r="I53" i="1"/>
  <c r="H54" i="1"/>
  <c r="H55" i="1"/>
  <c r="H56" i="1"/>
  <c r="H57" i="1"/>
  <c r="H53" i="1"/>
  <c r="I52" i="1"/>
  <c r="I51" i="1"/>
  <c r="H52" i="1"/>
  <c r="H51" i="1"/>
  <c r="D52" i="1"/>
  <c r="E52" i="1" s="1"/>
  <c r="D51" i="1"/>
  <c r="E51" i="1" s="1"/>
  <c r="I47" i="1"/>
  <c r="I48" i="1"/>
  <c r="I46" i="1"/>
  <c r="H47" i="1"/>
  <c r="H48" i="1"/>
  <c r="H46" i="1"/>
  <c r="I31" i="1"/>
  <c r="I32" i="1"/>
  <c r="I33" i="1"/>
  <c r="I34" i="1"/>
  <c r="I35" i="1"/>
  <c r="I36" i="1"/>
  <c r="I37" i="1"/>
  <c r="I38" i="1"/>
  <c r="I30" i="1"/>
  <c r="I27" i="1"/>
  <c r="I28" i="1"/>
  <c r="I29" i="1"/>
  <c r="I26" i="1"/>
  <c r="I23" i="1"/>
  <c r="I20" i="1"/>
  <c r="I21" i="1"/>
  <c r="I22" i="1"/>
  <c r="I18" i="1"/>
  <c r="I19" i="1"/>
  <c r="I17" i="1"/>
  <c r="I16" i="1"/>
  <c r="H38" i="1"/>
  <c r="H27" i="1"/>
  <c r="H28" i="1"/>
  <c r="H29" i="1"/>
  <c r="H30" i="1"/>
  <c r="H31" i="1"/>
  <c r="H32" i="1"/>
  <c r="H33" i="1"/>
  <c r="H34" i="1"/>
  <c r="H35" i="1"/>
  <c r="H36" i="1"/>
  <c r="H37" i="1"/>
  <c r="H26" i="1"/>
  <c r="H23" i="1"/>
  <c r="H20" i="1"/>
  <c r="H21" i="1"/>
  <c r="H22" i="1"/>
  <c r="H18" i="1"/>
  <c r="H19" i="1"/>
  <c r="H17" i="1"/>
  <c r="G4" i="1" l="1"/>
  <c r="G6" i="1"/>
  <c r="L5" i="1"/>
  <c r="L9" i="1"/>
  <c r="L6" i="1"/>
  <c r="L4" i="1"/>
  <c r="G9" i="1"/>
</calcChain>
</file>

<file path=xl/sharedStrings.xml><?xml version="1.0" encoding="utf-8"?>
<sst xmlns="http://schemas.openxmlformats.org/spreadsheetml/2006/main" count="151" uniqueCount="87">
  <si>
    <t>tp (us)</t>
  </si>
  <si>
    <t>length (mm)</t>
  </si>
  <si>
    <t>Vs</t>
  </si>
  <si>
    <t>Sample name</t>
  </si>
  <si>
    <t>generic characteristic</t>
  </si>
  <si>
    <t>Diameter 
(mm)</t>
  </si>
  <si>
    <t>Length 
(mm)</t>
  </si>
  <si>
    <t>Weight 
(g)</t>
  </si>
  <si>
    <t>Grain density (g/ml)</t>
  </si>
  <si>
    <t>Porosity (fract)</t>
  </si>
  <si>
    <t>SHIP Porosity (fract)</t>
  </si>
  <si>
    <t>difference</t>
  </si>
  <si>
    <t>CYL9664231</t>
  </si>
  <si>
    <t>CYL9639691</t>
  </si>
  <si>
    <t>CYL9639871</t>
  </si>
  <si>
    <t>CYL9666261</t>
  </si>
  <si>
    <t>chunk, I cut it in the lab</t>
  </si>
  <si>
    <t>Sample ID #</t>
  </si>
  <si>
    <t>ts (us)</t>
  </si>
  <si>
    <t>NA</t>
  </si>
  <si>
    <t>Vp (m/s)</t>
  </si>
  <si>
    <t>Vp/Vs</t>
  </si>
  <si>
    <t>Vp.x</t>
  </si>
  <si>
    <t>Vp.y</t>
  </si>
  <si>
    <t>Vp.z</t>
  </si>
  <si>
    <t>Vp.mean</t>
  </si>
  <si>
    <t>SHIP ULTRASONIC DATA</t>
  </si>
  <si>
    <t>Vp diff (mila-ship)</t>
  </si>
  <si>
    <t>bulk dry density (g/cm3)</t>
  </si>
  <si>
    <t>The grain density measurement shows this rock has high denisty minerals, thus I assume those minerals are stiff, and thus wavespeeds are high.</t>
  </si>
  <si>
    <t>P confining  (psi)</t>
  </si>
  <si>
    <t>P fluid (psi)</t>
  </si>
  <si>
    <t>P effective (psi)</t>
  </si>
  <si>
    <t>tp_corr=</t>
  </si>
  <si>
    <t>ts_corr=</t>
  </si>
  <si>
    <t>up cycle 1</t>
  </si>
  <si>
    <t>down cycle 1</t>
  </si>
  <si>
    <t>up cycle 2</t>
  </si>
  <si>
    <t>down cycle 2</t>
  </si>
  <si>
    <t>Vs (m/s)</t>
  </si>
  <si>
    <t>Eff. P at 242 m (MPa) =</t>
  </si>
  <si>
    <t>Eff. P at 122 m (MPa) =</t>
  </si>
  <si>
    <t xml:space="preserve">means data that corresponds to the conditions </t>
  </si>
  <si>
    <t>Vp diff (UoA-ship)</t>
  </si>
  <si>
    <t xml:space="preserve">DRY </t>
  </si>
  <si>
    <t>SATURATED  (with NaCl at 35g/L)</t>
  </si>
  <si>
    <t>DRY SAMPLES AT ATM. P AT THE UNIVERSITY OF AUCKLAND (UoA)</t>
  </si>
  <si>
    <t>from atm P …</t>
  </si>
  <si>
    <t>(assumes hydrostatic fluid pressure below the sea bottom, no water column)</t>
  </si>
  <si>
    <t>P effective (MPa)</t>
  </si>
  <si>
    <t>CYL9664571</t>
  </si>
  <si>
    <t>CYL9674801</t>
  </si>
  <si>
    <t>CYL9673831</t>
  </si>
  <si>
    <t xml:space="preserve">SAMPLE CYL9674801 </t>
  </si>
  <si>
    <t xml:space="preserve">SAMPLE CYL9673831  </t>
  </si>
  <si>
    <t xml:space="preserve"> ~240 psi</t>
  </si>
  <si>
    <t>~480 psi</t>
  </si>
  <si>
    <t>U1528D</t>
  </si>
  <si>
    <t>17R-1</t>
  </si>
  <si>
    <t>66-69</t>
  </si>
  <si>
    <t>Hole</t>
  </si>
  <si>
    <t>Offset (cm)</t>
  </si>
  <si>
    <t>U1527C</t>
  </si>
  <si>
    <t>14R-2</t>
  </si>
  <si>
    <t>41-43</t>
  </si>
  <si>
    <t>matrix-supported, polymict tuff-breccia. chlorite + quartz + illite + smectite ± mordenite.</t>
  </si>
  <si>
    <t>clast-supported, polymict lapillistone.  natroalunite + pyrophyllite + rutile ± quartz ± cristobalite ± pyrite ± smectite ± anhydrite ± gypsum</t>
  </si>
  <si>
    <t>14R-3</t>
  </si>
  <si>
    <t>54-56</t>
  </si>
  <si>
    <t>42R-1</t>
  </si>
  <si>
    <t>63-66</t>
  </si>
  <si>
    <t>altered volcanic rock, no remaining primary texture.  natroalunite + pyrophyllite + rutile ± quartz ± cristobalite ± pyrite ± smectite ± anhydrite ± gypsum.</t>
  </si>
  <si>
    <t>20R-1</t>
  </si>
  <si>
    <t>114-117</t>
  </si>
  <si>
    <t>matrix-supported, polymict lapilli-tuff. illite + smectite + cristobalite + quartz + pyrite + anhydrite</t>
  </si>
  <si>
    <t>U1530A</t>
  </si>
  <si>
    <t>50R-1</t>
  </si>
  <si>
    <t>69-71</t>
  </si>
  <si>
    <t>25R-1</t>
  </si>
  <si>
    <r>
      <t xml:space="preserve">matrix-supported, monomict lapilli-tuff. quartz + illite ± pyrite ± smectite ± anhydrite ± chlorite. enriched in </t>
    </r>
    <r>
      <rPr>
        <b/>
        <sz val="10"/>
        <color theme="1"/>
        <rFont val="Arial"/>
        <family val="2"/>
      </rPr>
      <t>chlorite.</t>
    </r>
  </si>
  <si>
    <t>altered volcanic rock, possible lava flow. diaspore + quartz + pyrophyllite + smectite + rutile ± illite ± pyrite ± anhydrite.</t>
  </si>
  <si>
    <t>SAMPLE NAME</t>
  </si>
  <si>
    <t>Core-Section</t>
  </si>
  <si>
    <t>Depth (mbsf)</t>
  </si>
  <si>
    <t>SAMPLE no.</t>
  </si>
  <si>
    <t>(U1530A-50R-1 69-71cm)</t>
  </si>
  <si>
    <t>(U1530A-25R-1 41-43cm)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</si>
</sst>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164" fontId="4" fillId="0" borderId="1" xfId="2" applyNumberFormat="1" applyFont="1" applyBorder="1"/>
    <xf numFmtId="9" fontId="4" fillId="0" borderId="1" xfId="2" applyFont="1" applyBorder="1"/>
    <xf numFmtId="164" fontId="4" fillId="0" borderId="1" xfId="0" applyNumberFormat="1" applyFont="1" applyBorder="1"/>
    <xf numFmtId="0" fontId="4" fillId="5" borderId="1" xfId="0" applyFont="1" applyFill="1" applyBorder="1"/>
    <xf numFmtId="10" fontId="4" fillId="0" borderId="1" xfId="0" applyNumberFormat="1" applyFont="1" applyBorder="1"/>
    <xf numFmtId="0" fontId="4" fillId="0" borderId="0" xfId="0" applyFont="1" applyFill="1" applyBorder="1"/>
    <xf numFmtId="0" fontId="7" fillId="4" borderId="0" xfId="0" applyFont="1" applyFill="1" applyBorder="1" applyAlignment="1">
      <alignment wrapText="1"/>
    </xf>
    <xf numFmtId="0" fontId="4" fillId="0" borderId="0" xfId="0" applyFont="1" applyBorder="1"/>
    <xf numFmtId="10" fontId="4" fillId="0" borderId="0" xfId="0" applyNumberFormat="1" applyFont="1" applyBorder="1"/>
    <xf numFmtId="0" fontId="8" fillId="4" borderId="1" xfId="0" applyFont="1" applyFill="1" applyBorder="1" applyAlignment="1">
      <alignment horizontal="left" vertical="top" wrapText="1"/>
    </xf>
    <xf numFmtId="0" fontId="5" fillId="4" borderId="1" xfId="4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4" fillId="0" borderId="1" xfId="0" applyNumberFormat="1" applyFont="1" applyFill="1" applyBorder="1" applyAlignment="1">
      <alignment horizontal="right" vertical="center"/>
    </xf>
    <xf numFmtId="43" fontId="4" fillId="0" borderId="1" xfId="1" applyFont="1" applyBorder="1" applyAlignment="1">
      <alignment vertical="center"/>
    </xf>
    <xf numFmtId="9" fontId="4" fillId="6" borderId="1" xfId="0" applyNumberFormat="1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10" fillId="6" borderId="2" xfId="0" applyFont="1" applyFill="1" applyBorder="1" applyAlignment="1">
      <alignment horizontal="left" vertical="center" wrapText="1"/>
    </xf>
    <xf numFmtId="0" fontId="9" fillId="6" borderId="1" xfId="3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" fontId="4" fillId="6" borderId="1" xfId="0" applyNumberFormat="1" applyFont="1" applyFill="1" applyBorder="1" applyAlignment="1">
      <alignment vertical="center"/>
    </xf>
    <xf numFmtId="2" fontId="4" fillId="0" borderId="0" xfId="0" applyNumberFormat="1" applyFont="1"/>
    <xf numFmtId="1" fontId="9" fillId="6" borderId="3" xfId="3" applyNumberFormat="1" applyFont="1" applyFill="1" applyBorder="1" applyAlignment="1">
      <alignment vertical="center"/>
    </xf>
    <xf numFmtId="1" fontId="4" fillId="6" borderId="3" xfId="0" applyNumberFormat="1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165" fontId="4" fillId="0" borderId="1" xfId="0" applyNumberFormat="1" applyFont="1" applyBorder="1"/>
    <xf numFmtId="0" fontId="11" fillId="0" borderId="0" xfId="0" applyFont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5" fontId="4" fillId="0" borderId="1" xfId="0" applyNumberFormat="1" applyFont="1" applyBorder="1" applyAlignment="1">
      <alignment vertical="center"/>
    </xf>
    <xf numFmtId="165" fontId="4" fillId="6" borderId="1" xfId="0" applyNumberFormat="1" applyFon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4" fillId="7" borderId="1" xfId="0" applyFont="1" applyFill="1" applyBorder="1" applyAlignment="1">
      <alignment vertical="center"/>
    </xf>
    <xf numFmtId="165" fontId="4" fillId="7" borderId="1" xfId="0" applyNumberFormat="1" applyFont="1" applyFill="1" applyBorder="1" applyAlignment="1">
      <alignment vertical="center"/>
    </xf>
    <xf numFmtId="0" fontId="0" fillId="7" borderId="1" xfId="0" applyFill="1" applyBorder="1"/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165" fontId="14" fillId="0" borderId="9" xfId="0" applyNumberFormat="1" applyFont="1" applyBorder="1" applyAlignment="1">
      <alignment vertical="center"/>
    </xf>
    <xf numFmtId="0" fontId="14" fillId="8" borderId="0" xfId="0" applyFont="1" applyFill="1" applyAlignment="1">
      <alignment vertical="center"/>
    </xf>
    <xf numFmtId="0" fontId="14" fillId="8" borderId="8" xfId="0" applyFont="1" applyFill="1" applyBorder="1" applyAlignment="1">
      <alignment vertical="center"/>
    </xf>
    <xf numFmtId="0" fontId="14" fillId="8" borderId="9" xfId="0" applyFont="1" applyFill="1" applyBorder="1" applyAlignment="1">
      <alignment vertical="center"/>
    </xf>
    <xf numFmtId="0" fontId="14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14" fillId="11" borderId="1" xfId="0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8" borderId="9" xfId="0" applyFont="1" applyFill="1" applyBorder="1" applyAlignment="1">
      <alignment vertical="center"/>
    </xf>
    <xf numFmtId="0" fontId="0" fillId="0" borderId="0" xfId="0" applyBorder="1"/>
    <xf numFmtId="0" fontId="4" fillId="0" borderId="10" xfId="0" applyFont="1" applyFill="1" applyBorder="1" applyAlignment="1">
      <alignment horizontal="right" vertical="center"/>
    </xf>
    <xf numFmtId="0" fontId="4" fillId="6" borderId="10" xfId="0" applyFont="1" applyFill="1" applyBorder="1" applyAlignment="1">
      <alignment vertical="center"/>
    </xf>
    <xf numFmtId="1" fontId="4" fillId="6" borderId="10" xfId="0" applyNumberFormat="1" applyFont="1" applyFill="1" applyBorder="1" applyAlignment="1">
      <alignment vertical="center"/>
    </xf>
    <xf numFmtId="165" fontId="4" fillId="0" borderId="10" xfId="0" applyNumberFormat="1" applyFont="1" applyBorder="1"/>
    <xf numFmtId="0" fontId="4" fillId="0" borderId="0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vertical="center"/>
    </xf>
    <xf numFmtId="1" fontId="4" fillId="6" borderId="0" xfId="0" applyNumberFormat="1" applyFont="1" applyFill="1" applyBorder="1" applyAlignment="1">
      <alignment vertical="center"/>
    </xf>
    <xf numFmtId="165" fontId="4" fillId="0" borderId="0" xfId="0" applyNumberFormat="1" applyFont="1" applyBorder="1"/>
    <xf numFmtId="0" fontId="4" fillId="0" borderId="6" xfId="0" applyFont="1" applyFill="1" applyBorder="1" applyAlignment="1">
      <alignment horizontal="right" vertical="center"/>
    </xf>
    <xf numFmtId="165" fontId="4" fillId="0" borderId="6" xfId="0" applyNumberFormat="1" applyFont="1" applyBorder="1"/>
    <xf numFmtId="0" fontId="4" fillId="0" borderId="6" xfId="0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1" fontId="3" fillId="0" borderId="0" xfId="0" applyNumberFormat="1" applyFont="1"/>
    <xf numFmtId="0" fontId="3" fillId="0" borderId="0" xfId="0" applyFont="1" applyAlignment="1">
      <alignment horizontal="right"/>
    </xf>
    <xf numFmtId="0" fontId="4" fillId="8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12" borderId="0" xfId="0" applyFont="1" applyFill="1" applyBorder="1" applyAlignment="1">
      <alignment vertical="center"/>
    </xf>
    <xf numFmtId="0" fontId="15" fillId="12" borderId="0" xfId="0" applyFont="1" applyFill="1" applyBorder="1" applyAlignment="1">
      <alignment horizontal="right" vertical="center"/>
    </xf>
    <xf numFmtId="1" fontId="15" fillId="12" borderId="0" xfId="0" applyNumberFormat="1" applyFont="1" applyFill="1" applyBorder="1" applyAlignment="1">
      <alignment vertical="center"/>
    </xf>
    <xf numFmtId="165" fontId="15" fillId="12" borderId="0" xfId="0" applyNumberFormat="1" applyFont="1" applyFill="1" applyBorder="1"/>
    <xf numFmtId="0" fontId="15" fillId="12" borderId="0" xfId="0" applyFont="1" applyFill="1"/>
    <xf numFmtId="165" fontId="14" fillId="11" borderId="1" xfId="0" applyNumberFormat="1" applyFont="1" applyFill="1" applyBorder="1" applyAlignment="1">
      <alignment vertical="center"/>
    </xf>
    <xf numFmtId="0" fontId="0" fillId="10" borderId="0" xfId="0" applyFill="1"/>
    <xf numFmtId="0" fontId="0" fillId="0" borderId="1" xfId="0" applyFill="1" applyBorder="1"/>
    <xf numFmtId="0" fontId="0" fillId="0" borderId="1" xfId="0" applyBorder="1"/>
    <xf numFmtId="0" fontId="16" fillId="0" borderId="0" xfId="0" applyFont="1" applyBorder="1" applyAlignment="1">
      <alignment vertical="center"/>
    </xf>
    <xf numFmtId="165" fontId="16" fillId="0" borderId="0" xfId="0" applyNumberFormat="1" applyFont="1" applyBorder="1"/>
    <xf numFmtId="0" fontId="17" fillId="12" borderId="0" xfId="0" applyFont="1" applyFill="1"/>
  </cellXfs>
  <cellStyles count="10">
    <cellStyle name="20% - Accent1" xfId="4" builtinId="30"/>
    <cellStyle name="Comma" xfId="1" builtinId="3"/>
    <cellStyle name="Followed Hyperlink" xfId="7" builtinId="9" hidden="1"/>
    <cellStyle name="Followed Hyperlink" xfId="9" builtinId="9" hidden="1"/>
    <cellStyle name="Good" xfId="3" builtinId="26"/>
    <cellStyle name="Hyperlink" xfId="6" builtinId="8" hidden="1"/>
    <cellStyle name="Hyperlink" xfId="8" builtinId="8" hidden="1"/>
    <cellStyle name="Normal" xfId="0" builtinId="0"/>
    <cellStyle name="Normal 3" xfId="5" xr:uid="{00000000-0005-0000-0000-000008000000}"/>
    <cellStyle name="Per 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08662051631801"/>
          <c:y val="3.3432936780215201E-2"/>
          <c:w val="0.81498225055450202"/>
          <c:h val="0.79781455316846495"/>
        </c:manualLayout>
      </c:layout>
      <c:scatterChart>
        <c:scatterStyle val="lineMarker"/>
        <c:varyColors val="0"/>
        <c:ser>
          <c:idx val="0"/>
          <c:order val="0"/>
          <c:tx>
            <c:v>P-DRY</c:v>
          </c:tx>
          <c:spPr>
            <a:ln w="317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xVal>
            <c:numRef>
              <c:f>'High Pressure'!$E$16:$E$23</c:f>
              <c:numCache>
                <c:formatCode>0.0</c:formatCode>
                <c:ptCount val="8"/>
                <c:pt idx="0" formatCode="General">
                  <c:v>0</c:v>
                </c:pt>
                <c:pt idx="1">
                  <c:v>2.0689655172413794</c:v>
                </c:pt>
                <c:pt idx="2">
                  <c:v>4.4827586206896548</c:v>
                </c:pt>
                <c:pt idx="3">
                  <c:v>6.8965517241379306</c:v>
                </c:pt>
                <c:pt idx="4">
                  <c:v>4.4827586206896548</c:v>
                </c:pt>
                <c:pt idx="5">
                  <c:v>2.0689655172413794</c:v>
                </c:pt>
                <c:pt idx="6">
                  <c:v>0.68965517241379315</c:v>
                </c:pt>
                <c:pt idx="7">
                  <c:v>6.8965517241379306</c:v>
                </c:pt>
              </c:numCache>
            </c:numRef>
          </c:xVal>
          <c:yVal>
            <c:numRef>
              <c:f>'High Pressure'!$H$16:$H$23</c:f>
              <c:numCache>
                <c:formatCode>0.0</c:formatCode>
                <c:ptCount val="8"/>
                <c:pt idx="0">
                  <c:v>2869.9861687413554</c:v>
                </c:pt>
                <c:pt idx="1">
                  <c:v>3110.9445277361319</c:v>
                </c:pt>
                <c:pt idx="2">
                  <c:v>3227.0606531881804</c:v>
                </c:pt>
                <c:pt idx="3">
                  <c:v>3293.6507936507942</c:v>
                </c:pt>
                <c:pt idx="4">
                  <c:v>3232.0872274143303</c:v>
                </c:pt>
                <c:pt idx="5">
                  <c:v>3106.2874251497005</c:v>
                </c:pt>
                <c:pt idx="6">
                  <c:v>2922.535211267606</c:v>
                </c:pt>
                <c:pt idx="7">
                  <c:v>3293.6507936507942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E3-CF47-BF95-932E74E2D25C}"/>
            </c:ext>
          </c:extLst>
        </c:ser>
        <c:ser>
          <c:idx val="1"/>
          <c:order val="1"/>
          <c:tx>
            <c:v>P-H2O (from 4.5 MPa)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4"/>
            <c:spPr>
              <a:solidFill>
                <a:srgbClr val="00B0F0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'High Pressure'!$E$26:$E$29</c:f>
              <c:numCache>
                <c:formatCode>0.0</c:formatCode>
                <c:ptCount val="4"/>
                <c:pt idx="0">
                  <c:v>4.4827586206896548</c:v>
                </c:pt>
                <c:pt idx="1">
                  <c:v>3.4482758620689653</c:v>
                </c:pt>
                <c:pt idx="2">
                  <c:v>2.0689655172413794</c:v>
                </c:pt>
                <c:pt idx="3">
                  <c:v>0.68965517241379315</c:v>
                </c:pt>
              </c:numCache>
            </c:numRef>
          </c:xVal>
          <c:yVal>
            <c:numRef>
              <c:f>'High Pressure'!$H$26:$H$29</c:f>
              <c:numCache>
                <c:formatCode>0.0</c:formatCode>
                <c:ptCount val="4"/>
                <c:pt idx="0">
                  <c:v>3429.7520661157032</c:v>
                </c:pt>
                <c:pt idx="1">
                  <c:v>3412.8289473684208</c:v>
                </c:pt>
                <c:pt idx="2">
                  <c:v>3346.7741935483873</c:v>
                </c:pt>
                <c:pt idx="3">
                  <c:v>3272.8706624605679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E3-CF47-BF95-932E74E2D25C}"/>
            </c:ext>
          </c:extLst>
        </c:ser>
        <c:ser>
          <c:idx val="2"/>
          <c:order val="2"/>
          <c:tx>
            <c:v>P-H2O (from 31 MPa)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4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'High Pressure'!$E$30:$E$38</c:f>
              <c:numCache>
                <c:formatCode>0.0</c:formatCode>
                <c:ptCount val="9"/>
                <c:pt idx="0">
                  <c:v>31.03448275862069</c:v>
                </c:pt>
                <c:pt idx="1">
                  <c:v>27.586206896551722</c:v>
                </c:pt>
                <c:pt idx="2">
                  <c:v>24.137931034482758</c:v>
                </c:pt>
                <c:pt idx="3">
                  <c:v>20.689655172413794</c:v>
                </c:pt>
                <c:pt idx="4">
                  <c:v>17.241379310344829</c:v>
                </c:pt>
                <c:pt idx="5">
                  <c:v>13.793103448275861</c:v>
                </c:pt>
                <c:pt idx="6">
                  <c:v>10.344827586206897</c:v>
                </c:pt>
                <c:pt idx="7">
                  <c:v>6.8965517241379306</c:v>
                </c:pt>
                <c:pt idx="8">
                  <c:v>4.1379310344827589</c:v>
                </c:pt>
              </c:numCache>
            </c:numRef>
          </c:xVal>
          <c:yVal>
            <c:numRef>
              <c:f>'High Pressure'!$H$30:$H$38</c:f>
              <c:numCache>
                <c:formatCode>0.0</c:formatCode>
                <c:ptCount val="9"/>
                <c:pt idx="0">
                  <c:v>3559.1766723842197</c:v>
                </c:pt>
                <c:pt idx="1">
                  <c:v>3559.1766723842197</c:v>
                </c:pt>
                <c:pt idx="2">
                  <c:v>3559.1766723842197</c:v>
                </c:pt>
                <c:pt idx="3">
                  <c:v>3481.5436241610741</c:v>
                </c:pt>
                <c:pt idx="4">
                  <c:v>3475.7118927973206</c:v>
                </c:pt>
                <c:pt idx="5">
                  <c:v>3407.2249589490971</c:v>
                </c:pt>
                <c:pt idx="6">
                  <c:v>3336.0128617363348</c:v>
                </c:pt>
                <c:pt idx="7">
                  <c:v>3267.7165354330709</c:v>
                </c:pt>
                <c:pt idx="8">
                  <c:v>3060.4719764011802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E3-CF47-BF95-932E74E2D25C}"/>
            </c:ext>
          </c:extLst>
        </c:ser>
        <c:ser>
          <c:idx val="3"/>
          <c:order val="3"/>
          <c:tx>
            <c:v>S-DRY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noFill/>
              <a:ln w="25400">
                <a:solidFill>
                  <a:srgbClr val="FF0000"/>
                </a:solidFill>
              </a:ln>
              <a:effectLst/>
            </c:spPr>
          </c:marker>
          <c:xVal>
            <c:numRef>
              <c:f>'High Pressure'!$E$16:$E$23</c:f>
              <c:numCache>
                <c:formatCode>0.0</c:formatCode>
                <c:ptCount val="8"/>
                <c:pt idx="0" formatCode="General">
                  <c:v>0</c:v>
                </c:pt>
                <c:pt idx="1">
                  <c:v>2.0689655172413794</c:v>
                </c:pt>
                <c:pt idx="2">
                  <c:v>4.4827586206896548</c:v>
                </c:pt>
                <c:pt idx="3">
                  <c:v>6.8965517241379306</c:v>
                </c:pt>
                <c:pt idx="4">
                  <c:v>4.4827586206896548</c:v>
                </c:pt>
                <c:pt idx="5">
                  <c:v>2.0689655172413794</c:v>
                </c:pt>
                <c:pt idx="6">
                  <c:v>0.68965517241379315</c:v>
                </c:pt>
                <c:pt idx="7">
                  <c:v>6.8965517241379306</c:v>
                </c:pt>
              </c:numCache>
            </c:numRef>
          </c:xVal>
          <c:yVal>
            <c:numRef>
              <c:f>'High Pressure'!$I$16:$I$23</c:f>
              <c:numCache>
                <c:formatCode>0.0</c:formatCode>
                <c:ptCount val="8"/>
                <c:pt idx="0">
                  <c:v>1758.4745762711864</c:v>
                </c:pt>
                <c:pt idx="1">
                  <c:v>1917.7449168207024</c:v>
                </c:pt>
                <c:pt idx="2">
                  <c:v>1970.560303893637</c:v>
                </c:pt>
                <c:pt idx="3">
                  <c:v>2014.5631067961165</c:v>
                </c:pt>
                <c:pt idx="4">
                  <c:v>1978.0743565300286</c:v>
                </c:pt>
                <c:pt idx="5">
                  <c:v>1932.0297951582868</c:v>
                </c:pt>
                <c:pt idx="6">
                  <c:v>1837.9096545615591</c:v>
                </c:pt>
                <c:pt idx="7">
                  <c:v>2022.4171539961014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E3-CF47-BF95-932E74E2D25C}"/>
            </c:ext>
          </c:extLst>
        </c:ser>
        <c:ser>
          <c:idx val="4"/>
          <c:order val="4"/>
          <c:tx>
            <c:v>S- H2O (from 4.5 MPa)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4"/>
            <c:spPr>
              <a:noFill/>
              <a:ln w="25400">
                <a:solidFill>
                  <a:srgbClr val="00B0F0"/>
                </a:solidFill>
              </a:ln>
              <a:effectLst/>
            </c:spPr>
          </c:marker>
          <c:xVal>
            <c:numRef>
              <c:f>'High Pressure'!$E$26:$E$29</c:f>
              <c:numCache>
                <c:formatCode>0.0</c:formatCode>
                <c:ptCount val="4"/>
                <c:pt idx="0">
                  <c:v>4.4827586206896548</c:v>
                </c:pt>
                <c:pt idx="1">
                  <c:v>3.4482758620689653</c:v>
                </c:pt>
                <c:pt idx="2">
                  <c:v>2.0689655172413794</c:v>
                </c:pt>
                <c:pt idx="3">
                  <c:v>0.68965517241379315</c:v>
                </c:pt>
              </c:numCache>
            </c:numRef>
          </c:xVal>
          <c:yVal>
            <c:numRef>
              <c:f>'High Pressure'!$I$26:$I$29</c:f>
              <c:numCache>
                <c:formatCode>0.0</c:formatCode>
                <c:ptCount val="4"/>
                <c:pt idx="0">
                  <c:v>1782.6460481099655</c:v>
                </c:pt>
                <c:pt idx="1">
                  <c:v>1754.0152155536769</c:v>
                </c:pt>
                <c:pt idx="2">
                  <c:v>1612.2766122766122</c:v>
                </c:pt>
                <c:pt idx="3">
                  <c:v>1577.9467680608366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E3-CF47-BF95-932E74E2D25C}"/>
            </c:ext>
          </c:extLst>
        </c:ser>
        <c:ser>
          <c:idx val="5"/>
          <c:order val="5"/>
          <c:tx>
            <c:v>S-H2O (from 31 MPa)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4"/>
            <c:spPr>
              <a:noFill/>
              <a:ln w="25400">
                <a:solidFill>
                  <a:srgbClr val="0070C0"/>
                </a:solidFill>
              </a:ln>
              <a:effectLst/>
            </c:spPr>
          </c:marker>
          <c:xVal>
            <c:numRef>
              <c:f>'High Pressure'!$E$30:$E$38</c:f>
              <c:numCache>
                <c:formatCode>0.0</c:formatCode>
                <c:ptCount val="9"/>
                <c:pt idx="0">
                  <c:v>31.03448275862069</c:v>
                </c:pt>
                <c:pt idx="1">
                  <c:v>27.586206896551722</c:v>
                </c:pt>
                <c:pt idx="2">
                  <c:v>24.137931034482758</c:v>
                </c:pt>
                <c:pt idx="3">
                  <c:v>20.689655172413794</c:v>
                </c:pt>
                <c:pt idx="4">
                  <c:v>17.241379310344829</c:v>
                </c:pt>
                <c:pt idx="5">
                  <c:v>13.793103448275861</c:v>
                </c:pt>
                <c:pt idx="6">
                  <c:v>10.344827586206897</c:v>
                </c:pt>
                <c:pt idx="7">
                  <c:v>6.8965517241379306</c:v>
                </c:pt>
                <c:pt idx="8">
                  <c:v>4.1379310344827589</c:v>
                </c:pt>
              </c:numCache>
            </c:numRef>
          </c:xVal>
          <c:yVal>
            <c:numRef>
              <c:f>'High Pressure'!$I$30:$I$38</c:f>
              <c:numCache>
                <c:formatCode>0.0</c:formatCode>
                <c:ptCount val="9"/>
                <c:pt idx="0">
                  <c:v>1860.9865470852021</c:v>
                </c:pt>
                <c:pt idx="1">
                  <c:v>1847.7292965271592</c:v>
                </c:pt>
                <c:pt idx="2">
                  <c:v>1836.2831858407078</c:v>
                </c:pt>
                <c:pt idx="3">
                  <c:v>1823.3743409490335</c:v>
                </c:pt>
                <c:pt idx="4">
                  <c:v>1791.8825561312606</c:v>
                </c:pt>
                <c:pt idx="5">
                  <c:v>1739.3126571668065</c:v>
                </c:pt>
                <c:pt idx="6">
                  <c:v>1716.2944582299422</c:v>
                </c:pt>
                <c:pt idx="7">
                  <c:v>1658.6730615507593</c:v>
                </c:pt>
                <c:pt idx="8">
                  <c:v>1582.7612509534706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E3-CF47-BF95-932E74E2D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7751216"/>
        <c:axId val="1207754960"/>
      </c:scatterChart>
      <c:valAx>
        <c:axId val="120775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Effective Pressure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754960"/>
        <c:crosses val="autoZero"/>
        <c:crossBetween val="midCat"/>
      </c:valAx>
      <c:valAx>
        <c:axId val="1207754960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velocity 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751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362310786052645"/>
          <c:y val="0.32786806964436299"/>
          <c:w val="0.31156643921139726"/>
          <c:h val="0.3126626130418440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08662051631801"/>
          <c:y val="3.3432936780215201E-2"/>
          <c:w val="0.81498225055450202"/>
          <c:h val="0.79781455316846495"/>
        </c:manualLayout>
      </c:layout>
      <c:scatterChart>
        <c:scatterStyle val="lineMarker"/>
        <c:varyColors val="0"/>
        <c:ser>
          <c:idx val="0"/>
          <c:order val="0"/>
          <c:tx>
            <c:v>P-DRY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rgbClr val="FF0000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xVal>
            <c:numRef>
              <c:f>'High Pressure'!$E$45:$E$48</c:f>
              <c:numCache>
                <c:formatCode>0.0</c:formatCode>
                <c:ptCount val="4"/>
                <c:pt idx="0">
                  <c:v>0.68965517241379315</c:v>
                </c:pt>
                <c:pt idx="1">
                  <c:v>1.3793103448275863</c:v>
                </c:pt>
                <c:pt idx="2">
                  <c:v>3.4482758620689653</c:v>
                </c:pt>
                <c:pt idx="3">
                  <c:v>4.4827586206896548</c:v>
                </c:pt>
              </c:numCache>
            </c:numRef>
          </c:xVal>
          <c:yVal>
            <c:numRef>
              <c:f>'High Pressure'!$H$45:$H$48</c:f>
              <c:numCache>
                <c:formatCode>0.0</c:formatCode>
                <c:ptCount val="4"/>
                <c:pt idx="0">
                  <c:v>3164.705882352941</c:v>
                </c:pt>
                <c:pt idx="1">
                  <c:v>3225.4196642685852</c:v>
                </c:pt>
                <c:pt idx="2">
                  <c:v>3264.5631067961172</c:v>
                </c:pt>
                <c:pt idx="3">
                  <c:v>3329.2079207920801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90-1045-8347-1A5ECCAA9B65}"/>
            </c:ext>
          </c:extLst>
        </c:ser>
        <c:ser>
          <c:idx val="1"/>
          <c:order val="1"/>
          <c:tx>
            <c:v>P-H2O (from 1.6 MPa)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4"/>
            <c:spPr>
              <a:solidFill>
                <a:srgbClr val="00B0F0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'High Pressure'!$E$51:$E$52</c:f>
              <c:numCache>
                <c:formatCode>0.0</c:formatCode>
                <c:ptCount val="2"/>
                <c:pt idx="0">
                  <c:v>1.3793103448275863</c:v>
                </c:pt>
                <c:pt idx="1">
                  <c:v>0.68965517241379315</c:v>
                </c:pt>
              </c:numCache>
            </c:numRef>
          </c:xVal>
          <c:yVal>
            <c:numRef>
              <c:f>'High Pressure'!$H$51:$H$52</c:f>
              <c:numCache>
                <c:formatCode>0.0</c:formatCode>
                <c:ptCount val="2"/>
                <c:pt idx="0">
                  <c:v>3530.1837270341207</c:v>
                </c:pt>
                <c:pt idx="1">
                  <c:v>3511.7493472584861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90-1045-8347-1A5ECCAA9B65}"/>
            </c:ext>
          </c:extLst>
        </c:ser>
        <c:ser>
          <c:idx val="2"/>
          <c:order val="2"/>
          <c:tx>
            <c:v>P-H2O (from 13.8 MPa)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4"/>
            <c:spPr>
              <a:solidFill>
                <a:schemeClr val="accent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'High Pressure'!$E$53:$E$58</c:f>
              <c:numCache>
                <c:formatCode>0.0</c:formatCode>
                <c:ptCount val="6"/>
                <c:pt idx="0">
                  <c:v>13.793103448275861</c:v>
                </c:pt>
                <c:pt idx="1">
                  <c:v>10.344827586206897</c:v>
                </c:pt>
                <c:pt idx="2">
                  <c:v>6.8965517241379306</c:v>
                </c:pt>
                <c:pt idx="3">
                  <c:v>3.4482758620689653</c:v>
                </c:pt>
                <c:pt idx="4">
                  <c:v>1.3793103448275863</c:v>
                </c:pt>
                <c:pt idx="5">
                  <c:v>0.68965517241379315</c:v>
                </c:pt>
              </c:numCache>
            </c:numRef>
          </c:xVal>
          <c:yVal>
            <c:numRef>
              <c:f>'High Pressure'!$H$53:$H$58</c:f>
              <c:numCache>
                <c:formatCode>0.0</c:formatCode>
                <c:ptCount val="6"/>
                <c:pt idx="0">
                  <c:v>3567.6392572944296</c:v>
                </c:pt>
                <c:pt idx="1">
                  <c:v>3539.4736842105262</c:v>
                </c:pt>
                <c:pt idx="2">
                  <c:v>3530.1837270341207</c:v>
                </c:pt>
                <c:pt idx="3">
                  <c:v>3511.7493472584861</c:v>
                </c:pt>
                <c:pt idx="4">
                  <c:v>3405.0632911392408</c:v>
                </c:pt>
                <c:pt idx="5">
                  <c:v>3304.6683046683042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90-1045-8347-1A5ECCAA9B65}"/>
            </c:ext>
          </c:extLst>
        </c:ser>
        <c:ser>
          <c:idx val="3"/>
          <c:order val="3"/>
          <c:tx>
            <c:v>S-DRY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noFill/>
              <a:ln w="25400">
                <a:solidFill>
                  <a:srgbClr val="FF0000"/>
                </a:solidFill>
              </a:ln>
              <a:effectLst/>
            </c:spPr>
          </c:marker>
          <c:xVal>
            <c:numRef>
              <c:f>'High Pressure'!$E$45:$E$48</c:f>
              <c:numCache>
                <c:formatCode>0.0</c:formatCode>
                <c:ptCount val="4"/>
                <c:pt idx="0">
                  <c:v>0.68965517241379315</c:v>
                </c:pt>
                <c:pt idx="1">
                  <c:v>1.3793103448275863</c:v>
                </c:pt>
                <c:pt idx="2">
                  <c:v>3.4482758620689653</c:v>
                </c:pt>
                <c:pt idx="3">
                  <c:v>4.4827586206896548</c:v>
                </c:pt>
              </c:numCache>
            </c:numRef>
          </c:xVal>
          <c:yVal>
            <c:numRef>
              <c:f>'High Pressure'!$I$45:$I$48</c:f>
              <c:numCache>
                <c:formatCode>0.0</c:formatCode>
                <c:ptCount val="4"/>
                <c:pt idx="0">
                  <c:v>1664.6039603960396</c:v>
                </c:pt>
                <c:pt idx="1">
                  <c:v>1696.0907944514502</c:v>
                </c:pt>
                <c:pt idx="2">
                  <c:v>1739.9741267787838</c:v>
                </c:pt>
                <c:pt idx="3">
                  <c:v>1802.9490616621981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90-1045-8347-1A5ECCAA9B65}"/>
            </c:ext>
          </c:extLst>
        </c:ser>
        <c:ser>
          <c:idx val="4"/>
          <c:order val="4"/>
          <c:tx>
            <c:v>S- H2O (from 1.6 MPa)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14"/>
            <c:spPr>
              <a:noFill/>
              <a:ln w="25400">
                <a:solidFill>
                  <a:srgbClr val="00B0F0"/>
                </a:solidFill>
              </a:ln>
              <a:effectLst/>
            </c:spPr>
          </c:marker>
          <c:xVal>
            <c:numRef>
              <c:f>'High Pressure'!$E$51:$E$52</c:f>
              <c:numCache>
                <c:formatCode>0.0</c:formatCode>
                <c:ptCount val="2"/>
                <c:pt idx="0">
                  <c:v>1.3793103448275863</c:v>
                </c:pt>
                <c:pt idx="1">
                  <c:v>0.68965517241379315</c:v>
                </c:pt>
              </c:numCache>
            </c:numRef>
          </c:xVal>
          <c:yVal>
            <c:numRef>
              <c:f>'High Pressure'!$I$51:$I$52</c:f>
              <c:numCache>
                <c:formatCode>0.0</c:formatCode>
                <c:ptCount val="2"/>
                <c:pt idx="0">
                  <c:v>1591.7159763313607</c:v>
                </c:pt>
                <c:pt idx="1">
                  <c:v>1556.7129629629628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490-1045-8347-1A5ECCAA9B65}"/>
            </c:ext>
          </c:extLst>
        </c:ser>
        <c:ser>
          <c:idx val="5"/>
          <c:order val="5"/>
          <c:tx>
            <c:v>S-H2O (from 13.8 MPa)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14"/>
            <c:spPr>
              <a:noFill/>
              <a:ln w="25400">
                <a:solidFill>
                  <a:srgbClr val="0070C0"/>
                </a:solidFill>
              </a:ln>
              <a:effectLst/>
            </c:spPr>
          </c:marker>
          <c:xVal>
            <c:numRef>
              <c:f>'High Pressure'!$E$53:$E$58</c:f>
              <c:numCache>
                <c:formatCode>0.0</c:formatCode>
                <c:ptCount val="6"/>
                <c:pt idx="0">
                  <c:v>13.793103448275861</c:v>
                </c:pt>
                <c:pt idx="1">
                  <c:v>10.344827586206897</c:v>
                </c:pt>
                <c:pt idx="2">
                  <c:v>6.8965517241379306</c:v>
                </c:pt>
                <c:pt idx="3">
                  <c:v>3.4482758620689653</c:v>
                </c:pt>
                <c:pt idx="4">
                  <c:v>1.3793103448275863</c:v>
                </c:pt>
                <c:pt idx="5">
                  <c:v>0.68965517241379315</c:v>
                </c:pt>
              </c:numCache>
            </c:numRef>
          </c:xVal>
          <c:yVal>
            <c:numRef>
              <c:f>'High Pressure'!$I$53:$I$58</c:f>
              <c:numCache>
                <c:formatCode>0.0</c:formatCode>
                <c:ptCount val="6"/>
                <c:pt idx="0">
                  <c:v>1698.2323232323233</c:v>
                </c:pt>
                <c:pt idx="1">
                  <c:v>1687.5784190715181</c:v>
                </c:pt>
                <c:pt idx="2">
                  <c:v>1679.1510611735332</c:v>
                </c:pt>
                <c:pt idx="3">
                  <c:v>1656.4039408866993</c:v>
                </c:pt>
                <c:pt idx="4">
                  <c:v>1584.2167255594818</c:v>
                </c:pt>
                <c:pt idx="5">
                  <c:v>1558.5168018539975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490-1045-8347-1A5ECCAA9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775920"/>
        <c:axId val="1191778352"/>
      </c:scatterChart>
      <c:valAx>
        <c:axId val="119177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Effective Pressure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778352"/>
        <c:crosses val="autoZero"/>
        <c:crossBetween val="midCat"/>
      </c:valAx>
      <c:valAx>
        <c:axId val="1191778352"/>
        <c:scaling>
          <c:orientation val="minMax"/>
          <c:max val="40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velocity (m/s)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775920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444075125459602"/>
          <c:y val="0.32786806964436299"/>
          <c:w val="0.27074881819477897"/>
          <c:h val="0.3126626130418440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120" workbookViewId="0" zoomToFit="1"/>
  </sheetViews>
  <pageMargins left="0.7" right="0.7" top="0.75" bottom="0.75" header="0.3" footer="0.3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3" workbookViewId="0" zoomToFit="1"/>
  </sheetViews>
  <pageMargins left="0.7" right="0.7" top="0.75" bottom="0.75" header="0.3" footer="0.3"/>
  <pageSetup paperSize="9"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64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0.48909</cdr:x>
      <cdr:y>0.05529</cdr:y>
    </cdr:from>
    <cdr:to>
      <cdr:x>0.58731</cdr:x>
      <cdr:y>0.20585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55090" y="335846"/>
          <a:ext cx="914755" cy="914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accent6"/>
              </a:solidFill>
            </a:rPr>
            <a:t>Rock must have undergone </a:t>
          </a:r>
        </a:p>
        <a:p xmlns:a="http://schemas.openxmlformats.org/drawingml/2006/main">
          <a:r>
            <a:rPr lang="en-US" sz="1400">
              <a:solidFill>
                <a:schemeClr val="accent6"/>
              </a:solidFill>
            </a:rPr>
            <a:t>permanent</a:t>
          </a:r>
          <a:r>
            <a:rPr lang="en-US" sz="1400" baseline="0">
              <a:solidFill>
                <a:schemeClr val="accent6"/>
              </a:solidFill>
            </a:rPr>
            <a:t> deformation here</a:t>
          </a:r>
          <a:endParaRPr lang="en-US" sz="1400">
            <a:solidFill>
              <a:schemeClr val="accent6"/>
            </a:solidFill>
          </a:endParaRPr>
        </a:p>
      </cdr:txBody>
    </cdr:sp>
  </cdr:relSizeAnchor>
  <cdr:relSizeAnchor xmlns:cdr="http://schemas.openxmlformats.org/drawingml/2006/chartDrawing">
    <cdr:from>
      <cdr:x>0.57279</cdr:x>
      <cdr:y>0.13128</cdr:y>
    </cdr:from>
    <cdr:to>
      <cdr:x>0.57294</cdr:x>
      <cdr:y>0.18339</cdr:y>
    </cdr:to>
    <cdr:cxnSp macro="">
      <cdr:nvCxnSpPr>
        <cdr:cNvPr id="6" name="Straight Arrow Connector 5">
          <a:extLst xmlns:a="http://schemas.openxmlformats.org/drawingml/2006/main">
            <a:ext uri="{FF2B5EF4-FFF2-40B4-BE49-F238E27FC236}">
              <a16:creationId xmlns:a16="http://schemas.microsoft.com/office/drawing/2014/main" id="{0B458D65-748D-FE4B-B5EF-3C1762FF4DA3}"/>
            </a:ext>
          </a:extLst>
        </cdr:cNvPr>
        <cdr:cNvCxnSpPr/>
      </cdr:nvCxnSpPr>
      <cdr:spPr>
        <a:xfrm xmlns:a="http://schemas.openxmlformats.org/drawingml/2006/main" flipH="1">
          <a:off x="5334541" y="797443"/>
          <a:ext cx="1428" cy="316537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accent6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0.21776</cdr:x>
      <cdr:y>0.15073</cdr:y>
    </cdr:from>
    <cdr:to>
      <cdr:x>0.21776</cdr:x>
      <cdr:y>0.20259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F2F439F0-CACC-E14F-AED2-FFA753B57CE1}"/>
            </a:ext>
          </a:extLst>
        </cdr:cNvPr>
        <cdr:cNvCxnSpPr/>
      </cdr:nvCxnSpPr>
      <cdr:spPr>
        <a:xfrm xmlns:a="http://schemas.openxmlformats.org/drawingml/2006/main">
          <a:off x="2028062" y="915581"/>
          <a:ext cx="0" cy="315039"/>
        </a:xfrm>
        <a:prstGeom xmlns:a="http://schemas.openxmlformats.org/drawingml/2006/main" prst="straightConnector1">
          <a:avLst/>
        </a:prstGeom>
        <a:ln xmlns:a="http://schemas.openxmlformats.org/drawingml/2006/main" w="571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0.21899</cdr:x>
      <cdr:y>0.67935</cdr:y>
    </cdr:from>
    <cdr:to>
      <cdr:x>0.21899</cdr:x>
      <cdr:y>0.73122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7B707CB4-846B-AF4A-BC28-887D1AF0983E}"/>
            </a:ext>
          </a:extLst>
        </cdr:cNvPr>
        <cdr:cNvCxnSpPr/>
      </cdr:nvCxnSpPr>
      <cdr:spPr>
        <a:xfrm xmlns:a="http://schemas.openxmlformats.org/drawingml/2006/main">
          <a:off x="2039482" y="4126614"/>
          <a:ext cx="0" cy="315039"/>
        </a:xfrm>
        <a:prstGeom xmlns:a="http://schemas.openxmlformats.org/drawingml/2006/main" prst="straightConnector1">
          <a:avLst/>
        </a:prstGeom>
        <a:ln xmlns:a="http://schemas.openxmlformats.org/drawingml/2006/main" w="571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602" cy="605778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0.21281</cdr:x>
      <cdr:y>0.11073</cdr:y>
    </cdr:from>
    <cdr:to>
      <cdr:x>0.21281</cdr:x>
      <cdr:y>0.16259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A74E3771-9F29-E841-8135-8FDC4E1B6B93}"/>
            </a:ext>
          </a:extLst>
        </cdr:cNvPr>
        <cdr:cNvCxnSpPr/>
      </cdr:nvCxnSpPr>
      <cdr:spPr>
        <a:xfrm xmlns:a="http://schemas.openxmlformats.org/drawingml/2006/main">
          <a:off x="1981987" y="672608"/>
          <a:ext cx="0" cy="315039"/>
        </a:xfrm>
        <a:prstGeom xmlns:a="http://schemas.openxmlformats.org/drawingml/2006/main" prst="straightConnector1">
          <a:avLst/>
        </a:prstGeom>
        <a:ln xmlns:a="http://schemas.openxmlformats.org/drawingml/2006/main" w="571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0.22567</cdr:x>
      <cdr:y>0.74878</cdr:y>
    </cdr:from>
    <cdr:to>
      <cdr:x>0.23784</cdr:x>
      <cdr:y>0.78684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C20AA1B1-13C1-334A-86A0-9CC7364156BE}"/>
            </a:ext>
          </a:extLst>
        </cdr:cNvPr>
        <cdr:cNvCxnSpPr/>
      </cdr:nvCxnSpPr>
      <cdr:spPr>
        <a:xfrm xmlns:a="http://schemas.openxmlformats.org/drawingml/2006/main" flipH="1">
          <a:off x="2101702" y="4548372"/>
          <a:ext cx="113415" cy="231161"/>
        </a:xfrm>
        <a:prstGeom xmlns:a="http://schemas.openxmlformats.org/drawingml/2006/main" prst="straightConnector1">
          <a:avLst/>
        </a:prstGeom>
        <a:ln xmlns:a="http://schemas.openxmlformats.org/drawingml/2006/main" w="571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opLeftCell="A7" zoomScale="110" zoomScaleNormal="110" workbookViewId="0">
      <selection activeCell="E9" sqref="E9"/>
    </sheetView>
  </sheetViews>
  <sheetFormatPr baseColWidth="10" defaultColWidth="11.1640625" defaultRowHeight="16" x14ac:dyDescent="0.2"/>
  <cols>
    <col min="4" max="4" width="15.1640625" customWidth="1"/>
    <col min="5" max="5" width="16.83203125" customWidth="1"/>
    <col min="8" max="8" width="15.83203125" customWidth="1"/>
    <col min="9" max="9" width="17.6640625" customWidth="1"/>
    <col min="10" max="10" width="15.5" customWidth="1"/>
    <col min="11" max="11" width="18.83203125" customWidth="1"/>
  </cols>
  <sheetData>
    <row r="1" spans="1:16" ht="24" x14ac:dyDescent="0.3">
      <c r="A1" s="35" t="s">
        <v>46</v>
      </c>
    </row>
    <row r="2" spans="1:16" ht="60" x14ac:dyDescent="0.25">
      <c r="A2" s="5" t="s">
        <v>60</v>
      </c>
      <c r="B2" s="5" t="s">
        <v>82</v>
      </c>
      <c r="C2" s="5" t="s">
        <v>61</v>
      </c>
      <c r="D2" s="4" t="s">
        <v>3</v>
      </c>
      <c r="E2" s="4" t="s">
        <v>17</v>
      </c>
      <c r="F2" s="5" t="s">
        <v>83</v>
      </c>
      <c r="G2" s="15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5" t="s">
        <v>9</v>
      </c>
      <c r="M2" s="5" t="s">
        <v>10</v>
      </c>
      <c r="N2" s="4" t="s">
        <v>11</v>
      </c>
      <c r="O2" s="2" t="s">
        <v>28</v>
      </c>
    </row>
    <row r="3" spans="1:16" ht="199" x14ac:dyDescent="0.3">
      <c r="A3" s="4" t="s">
        <v>57</v>
      </c>
      <c r="B3" s="4" t="s">
        <v>58</v>
      </c>
      <c r="C3" s="4" t="s">
        <v>59</v>
      </c>
      <c r="D3" s="4">
        <v>231</v>
      </c>
      <c r="E3" s="4" t="s">
        <v>12</v>
      </c>
      <c r="F3" s="4">
        <v>134.4</v>
      </c>
      <c r="G3" s="16" t="s">
        <v>66</v>
      </c>
      <c r="H3" s="4">
        <v>25</v>
      </c>
      <c r="I3" s="4">
        <v>24.21</v>
      </c>
      <c r="J3" s="4">
        <v>21.21</v>
      </c>
      <c r="K3" s="4">
        <v>2.238</v>
      </c>
      <c r="L3" s="6">
        <v>0.20250000000000001</v>
      </c>
      <c r="M3" s="7">
        <v>0.19</v>
      </c>
      <c r="N3" s="8">
        <f>L3-M3</f>
        <v>1.2500000000000011E-2</v>
      </c>
      <c r="O3" s="30">
        <f>(1-L3)*K3</f>
        <v>1.784805</v>
      </c>
      <c r="P3" s="1"/>
    </row>
    <row r="4" spans="1:16" ht="114" x14ac:dyDescent="0.25">
      <c r="A4" s="4" t="s">
        <v>62</v>
      </c>
      <c r="B4" s="4" t="s">
        <v>63</v>
      </c>
      <c r="C4" s="4" t="s">
        <v>64</v>
      </c>
      <c r="D4" s="4">
        <v>691</v>
      </c>
      <c r="E4" s="4" t="s">
        <v>13</v>
      </c>
      <c r="F4" s="4">
        <v>205.6</v>
      </c>
      <c r="G4" s="17" t="s">
        <v>65</v>
      </c>
      <c r="H4" s="4">
        <v>25.05</v>
      </c>
      <c r="I4" s="4">
        <v>21.54</v>
      </c>
      <c r="J4" s="4">
        <v>18.8</v>
      </c>
      <c r="K4" s="4">
        <v>2.77</v>
      </c>
      <c r="L4" s="6">
        <v>0.36070000000000002</v>
      </c>
      <c r="M4" s="7">
        <v>0.35</v>
      </c>
      <c r="N4" s="8">
        <f t="shared" ref="N4:N6" si="0">L4-M4</f>
        <v>1.0700000000000043E-2</v>
      </c>
      <c r="O4" s="30">
        <f t="shared" ref="O4:O9" si="1">(1-L4)*K4</f>
        <v>1.770861</v>
      </c>
    </row>
    <row r="5" spans="1:16" ht="114" x14ac:dyDescent="0.25">
      <c r="A5" s="4" t="s">
        <v>62</v>
      </c>
      <c r="B5" s="4" t="s">
        <v>67</v>
      </c>
      <c r="C5" s="4" t="s">
        <v>68</v>
      </c>
      <c r="D5" s="4">
        <v>871</v>
      </c>
      <c r="E5" s="4" t="s">
        <v>14</v>
      </c>
      <c r="F5" s="4">
        <v>207.1</v>
      </c>
      <c r="G5" s="17" t="s">
        <v>65</v>
      </c>
      <c r="H5" s="4">
        <v>25.03</v>
      </c>
      <c r="I5" s="4">
        <v>20.28</v>
      </c>
      <c r="J5" s="4">
        <v>18.48</v>
      </c>
      <c r="K5" s="4">
        <v>2.7519999999999998</v>
      </c>
      <c r="L5" s="6">
        <v>0.3271</v>
      </c>
      <c r="M5" s="7">
        <v>0.32</v>
      </c>
      <c r="N5" s="8">
        <f t="shared" si="0"/>
        <v>7.0999999999999952E-3</v>
      </c>
      <c r="O5" s="30">
        <f t="shared" si="1"/>
        <v>1.8518208</v>
      </c>
    </row>
    <row r="6" spans="1:16" ht="226" x14ac:dyDescent="0.25">
      <c r="A6" s="4" t="s">
        <v>57</v>
      </c>
      <c r="B6" s="4" t="s">
        <v>69</v>
      </c>
      <c r="C6" s="4" t="s">
        <v>70</v>
      </c>
      <c r="D6" s="4">
        <v>261</v>
      </c>
      <c r="E6" s="4" t="s">
        <v>15</v>
      </c>
      <c r="F6" s="4">
        <v>254.3</v>
      </c>
      <c r="G6" s="16" t="s">
        <v>71</v>
      </c>
      <c r="H6" s="4">
        <v>25.18</v>
      </c>
      <c r="I6" s="4">
        <v>18.809999999999999</v>
      </c>
      <c r="J6" s="4">
        <v>17.32</v>
      </c>
      <c r="K6" s="4">
        <v>2.6949999999999998</v>
      </c>
      <c r="L6" s="6">
        <v>0.31390000000000001</v>
      </c>
      <c r="M6" s="7">
        <v>0.28999999999999998</v>
      </c>
      <c r="N6" s="8">
        <f t="shared" si="0"/>
        <v>2.3900000000000032E-2</v>
      </c>
      <c r="O6" s="30">
        <f t="shared" si="1"/>
        <v>1.8490394999999997</v>
      </c>
    </row>
    <row r="7" spans="1:16" ht="142" x14ac:dyDescent="0.25">
      <c r="A7" s="4" t="s">
        <v>57</v>
      </c>
      <c r="B7" s="4" t="s">
        <v>72</v>
      </c>
      <c r="C7" s="4" t="s">
        <v>73</v>
      </c>
      <c r="D7" s="4">
        <v>571</v>
      </c>
      <c r="E7" s="4" t="s">
        <v>50</v>
      </c>
      <c r="F7" s="4">
        <v>149.30000000000001</v>
      </c>
      <c r="G7" s="16" t="s">
        <v>74</v>
      </c>
      <c r="H7" s="4">
        <v>25.13</v>
      </c>
      <c r="I7" s="4">
        <v>22.24</v>
      </c>
      <c r="J7" s="4">
        <v>25.43</v>
      </c>
      <c r="K7" s="4">
        <v>3.4169999999999998</v>
      </c>
      <c r="L7" s="6">
        <v>0.32529999999999998</v>
      </c>
      <c r="M7" s="7">
        <v>0.33</v>
      </c>
      <c r="N7" s="8">
        <f>L7-M7</f>
        <v>-4.7000000000000375E-3</v>
      </c>
      <c r="O7" s="30">
        <f t="shared" si="1"/>
        <v>2.3054499000000002</v>
      </c>
    </row>
    <row r="8" spans="1:16" ht="170" x14ac:dyDescent="0.25">
      <c r="A8" s="4" t="s">
        <v>75</v>
      </c>
      <c r="B8" s="4" t="s">
        <v>76</v>
      </c>
      <c r="C8" s="4" t="s">
        <v>77</v>
      </c>
      <c r="D8" s="9">
        <v>801</v>
      </c>
      <c r="E8" s="9" t="s">
        <v>51</v>
      </c>
      <c r="F8" s="4">
        <v>242.6</v>
      </c>
      <c r="G8" s="17" t="s">
        <v>80</v>
      </c>
      <c r="H8" s="4">
        <v>25.05</v>
      </c>
      <c r="I8" s="4">
        <v>20.75</v>
      </c>
      <c r="J8" s="4">
        <v>21.41</v>
      </c>
      <c r="K8" s="4">
        <v>2.891</v>
      </c>
      <c r="L8" s="6">
        <v>0.27589999999999998</v>
      </c>
      <c r="M8" s="7">
        <v>0.23</v>
      </c>
      <c r="N8" s="8">
        <f>L8-M8</f>
        <v>4.5899999999999969E-2</v>
      </c>
      <c r="O8" s="30">
        <f t="shared" si="1"/>
        <v>2.0933731</v>
      </c>
    </row>
    <row r="9" spans="1:16" ht="156" x14ac:dyDescent="0.25">
      <c r="A9" s="4" t="s">
        <v>75</v>
      </c>
      <c r="B9" s="4" t="s">
        <v>78</v>
      </c>
      <c r="C9" s="4" t="s">
        <v>64</v>
      </c>
      <c r="D9" s="9">
        <v>831</v>
      </c>
      <c r="E9" s="9" t="s">
        <v>52</v>
      </c>
      <c r="F9" s="4">
        <v>122.3</v>
      </c>
      <c r="G9" s="17" t="s">
        <v>79</v>
      </c>
      <c r="H9" s="4">
        <v>25.3</v>
      </c>
      <c r="I9" s="4">
        <v>13.45</v>
      </c>
      <c r="J9" s="4">
        <v>12.3</v>
      </c>
      <c r="K9" s="4">
        <v>2.81</v>
      </c>
      <c r="L9" s="10">
        <v>0.35249999999999998</v>
      </c>
      <c r="M9" s="4" t="s">
        <v>16</v>
      </c>
      <c r="N9" s="4"/>
      <c r="O9" s="30">
        <f t="shared" si="1"/>
        <v>1.819475</v>
      </c>
    </row>
    <row r="10" spans="1:16" ht="19" x14ac:dyDescent="0.25">
      <c r="D10" s="11"/>
      <c r="E10" s="11"/>
      <c r="F10" s="11"/>
      <c r="G10" s="12"/>
      <c r="H10" s="13"/>
      <c r="I10" s="13"/>
      <c r="J10" s="13"/>
      <c r="K10" s="13"/>
      <c r="L10" s="14"/>
      <c r="M10" s="13"/>
      <c r="N10" s="13"/>
      <c r="O10" s="2"/>
    </row>
    <row r="11" spans="1:16" ht="24" x14ac:dyDescent="0.3">
      <c r="D11" s="35" t="s">
        <v>46</v>
      </c>
      <c r="E11" s="2"/>
      <c r="F11" s="2"/>
      <c r="G11" s="2"/>
      <c r="H11" s="2"/>
      <c r="I11" s="2"/>
      <c r="J11" s="2"/>
      <c r="K11" s="25"/>
      <c r="L11" s="25" t="s">
        <v>26</v>
      </c>
      <c r="M11" s="25"/>
      <c r="N11" s="25"/>
      <c r="O11" s="2"/>
    </row>
    <row r="12" spans="1:16" ht="20" x14ac:dyDescent="0.25">
      <c r="D12" s="19" t="s">
        <v>81</v>
      </c>
      <c r="E12" s="19" t="s">
        <v>0</v>
      </c>
      <c r="F12" s="19" t="s">
        <v>18</v>
      </c>
      <c r="G12" s="19" t="s">
        <v>1</v>
      </c>
      <c r="H12" s="19" t="s">
        <v>20</v>
      </c>
      <c r="I12" s="19" t="s">
        <v>2</v>
      </c>
      <c r="J12" s="20" t="s">
        <v>21</v>
      </c>
      <c r="K12" s="26" t="s">
        <v>22</v>
      </c>
      <c r="L12" s="26" t="s">
        <v>23</v>
      </c>
      <c r="M12" s="26" t="s">
        <v>24</v>
      </c>
      <c r="N12" s="26" t="s">
        <v>25</v>
      </c>
      <c r="O12" s="4" t="s">
        <v>27</v>
      </c>
    </row>
    <row r="13" spans="1:16" ht="19" x14ac:dyDescent="0.25">
      <c r="D13" s="19">
        <v>231</v>
      </c>
      <c r="E13" s="18">
        <v>6.78</v>
      </c>
      <c r="F13" s="21">
        <v>11.26</v>
      </c>
      <c r="G13" s="18">
        <v>24.21</v>
      </c>
      <c r="H13" s="22">
        <f>1000*G13/E13</f>
        <v>3570.7964601769909</v>
      </c>
      <c r="I13" s="22">
        <f>1000*G13/F13</f>
        <v>2150.0888099467143</v>
      </c>
      <c r="J13" s="23">
        <f>H13/I13</f>
        <v>1.6607669616519172</v>
      </c>
      <c r="K13" s="27">
        <v>3415</v>
      </c>
      <c r="L13" s="27">
        <v>3285</v>
      </c>
      <c r="M13" s="27">
        <v>3336</v>
      </c>
      <c r="N13" s="31">
        <v>3345.3333333333298</v>
      </c>
      <c r="O13" s="34">
        <f>H13-N13</f>
        <v>225.46312684366103</v>
      </c>
    </row>
    <row r="14" spans="1:16" ht="19" x14ac:dyDescent="0.25">
      <c r="D14" s="19">
        <v>691</v>
      </c>
      <c r="E14" s="18">
        <v>6.51</v>
      </c>
      <c r="F14" s="18">
        <v>11.62</v>
      </c>
      <c r="G14" s="18">
        <v>21.54</v>
      </c>
      <c r="H14" s="22">
        <f t="shared" ref="H14:H18" si="2">1000*G14/E14</f>
        <v>3308.7557603686637</v>
      </c>
      <c r="I14" s="22">
        <f t="shared" ref="I14:I18" si="3">1000*G14/F14</f>
        <v>1853.7005163511189</v>
      </c>
      <c r="J14" s="23">
        <f t="shared" ref="J14:J18" si="4">H14/I14</f>
        <v>1.7849462365591398</v>
      </c>
      <c r="K14" s="28">
        <v>3206</v>
      </c>
      <c r="L14" s="28">
        <v>2946</v>
      </c>
      <c r="M14" s="28">
        <v>3643</v>
      </c>
      <c r="N14" s="32">
        <v>3265</v>
      </c>
      <c r="O14" s="34">
        <f t="shared" ref="O14:O18" si="5">H14-N14</f>
        <v>43.755760368663687</v>
      </c>
    </row>
    <row r="15" spans="1:16" ht="19" x14ac:dyDescent="0.25">
      <c r="D15" s="19">
        <v>871</v>
      </c>
      <c r="E15" s="18">
        <v>5.69</v>
      </c>
      <c r="F15" s="18">
        <v>10.59</v>
      </c>
      <c r="G15" s="18">
        <v>20.28</v>
      </c>
      <c r="H15" s="22">
        <f t="shared" si="2"/>
        <v>3564.1476274165198</v>
      </c>
      <c r="I15" s="22">
        <f t="shared" si="3"/>
        <v>1915.014164305949</v>
      </c>
      <c r="J15" s="23">
        <f t="shared" si="4"/>
        <v>1.86115992970123</v>
      </c>
      <c r="K15" s="28">
        <v>3919</v>
      </c>
      <c r="L15" s="28">
        <v>4108</v>
      </c>
      <c r="M15" s="28">
        <v>3351</v>
      </c>
      <c r="N15" s="32">
        <v>3792.6666666666702</v>
      </c>
      <c r="O15" s="34">
        <f t="shared" si="5"/>
        <v>-228.5190392501504</v>
      </c>
    </row>
    <row r="16" spans="1:16" ht="19" x14ac:dyDescent="0.25">
      <c r="D16" s="19">
        <v>261</v>
      </c>
      <c r="E16" s="18" t="s">
        <v>19</v>
      </c>
      <c r="F16" s="18" t="s">
        <v>19</v>
      </c>
      <c r="G16" s="18">
        <v>18.809999999999999</v>
      </c>
      <c r="H16" s="18" t="s">
        <v>19</v>
      </c>
      <c r="I16" s="18" t="s">
        <v>19</v>
      </c>
      <c r="J16" s="18" t="s">
        <v>19</v>
      </c>
      <c r="K16" s="28"/>
      <c r="L16" s="24"/>
      <c r="M16" s="28"/>
      <c r="N16" s="33"/>
      <c r="O16" s="34" t="s">
        <v>19</v>
      </c>
    </row>
    <row r="17" spans="4:16" ht="19" x14ac:dyDescent="0.25">
      <c r="D17" s="19">
        <v>571</v>
      </c>
      <c r="E17" s="18">
        <v>5.78</v>
      </c>
      <c r="F17" s="18">
        <v>10.06</v>
      </c>
      <c r="G17" s="18">
        <v>22.24</v>
      </c>
      <c r="H17" s="22">
        <f t="shared" si="2"/>
        <v>3847.750865051903</v>
      </c>
      <c r="I17" s="22">
        <f t="shared" si="3"/>
        <v>2210.7355864811134</v>
      </c>
      <c r="J17" s="23">
        <f t="shared" si="4"/>
        <v>1.7404844290657437</v>
      </c>
      <c r="K17" s="27">
        <v>2516</v>
      </c>
      <c r="L17" s="27">
        <v>2608</v>
      </c>
      <c r="M17" s="27">
        <v>2454</v>
      </c>
      <c r="N17" s="31">
        <v>2526</v>
      </c>
      <c r="O17" s="34">
        <f t="shared" si="5"/>
        <v>1321.750865051903</v>
      </c>
      <c r="P17" t="s">
        <v>29</v>
      </c>
    </row>
    <row r="18" spans="4:16" ht="19" x14ac:dyDescent="0.25">
      <c r="D18" s="19">
        <v>801</v>
      </c>
      <c r="E18" s="18">
        <v>7.23</v>
      </c>
      <c r="F18" s="18">
        <v>11.8</v>
      </c>
      <c r="G18" s="18">
        <v>20.75</v>
      </c>
      <c r="H18" s="22">
        <f t="shared" si="2"/>
        <v>2869.9861687413554</v>
      </c>
      <c r="I18" s="22">
        <f t="shared" si="3"/>
        <v>1758.4745762711864</v>
      </c>
      <c r="J18" s="23">
        <f t="shared" si="4"/>
        <v>1.632088520055325</v>
      </c>
      <c r="K18" s="28">
        <v>2735</v>
      </c>
      <c r="L18" s="28">
        <v>2674</v>
      </c>
      <c r="M18" s="28">
        <v>2828</v>
      </c>
      <c r="N18" s="32">
        <v>2745.6666666666702</v>
      </c>
      <c r="O18" s="34">
        <f t="shared" si="5"/>
        <v>124.31950207468526</v>
      </c>
    </row>
    <row r="19" spans="4:16" ht="19" x14ac:dyDescent="0.25">
      <c r="D19" s="19">
        <v>831</v>
      </c>
      <c r="E19" s="62" t="s">
        <v>19</v>
      </c>
      <c r="F19" s="62" t="s">
        <v>19</v>
      </c>
      <c r="G19" s="62">
        <v>13.45</v>
      </c>
      <c r="H19" s="62" t="s">
        <v>19</v>
      </c>
      <c r="I19" s="62" t="s">
        <v>19</v>
      </c>
      <c r="J19" s="62" t="s">
        <v>19</v>
      </c>
      <c r="K19" s="63">
        <v>2993</v>
      </c>
      <c r="L19" s="63">
        <v>3251</v>
      </c>
      <c r="M19" s="63">
        <v>3035</v>
      </c>
      <c r="N19" s="64">
        <v>3093</v>
      </c>
      <c r="O19" s="65" t="s">
        <v>19</v>
      </c>
    </row>
    <row r="20" spans="4:16" ht="19" x14ac:dyDescent="0.25">
      <c r="E20" s="70"/>
      <c r="F20" s="70"/>
      <c r="G20" s="70"/>
      <c r="H20" s="70"/>
      <c r="I20" s="70"/>
      <c r="J20" s="70"/>
      <c r="K20" s="72"/>
      <c r="L20" s="72"/>
      <c r="M20" s="72"/>
      <c r="N20" s="73"/>
      <c r="O20" s="71"/>
    </row>
    <row r="21" spans="4:16" x14ac:dyDescent="0.2"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topLeftCell="A35" zoomScaleNormal="100" workbookViewId="0">
      <selection activeCell="C40" sqref="C40"/>
    </sheetView>
  </sheetViews>
  <sheetFormatPr baseColWidth="10" defaultColWidth="18.83203125" defaultRowHeight="28" customHeight="1" x14ac:dyDescent="0.2"/>
  <cols>
    <col min="8" max="8" width="30.1640625" customWidth="1"/>
    <col min="11" max="11" width="28.1640625" customWidth="1"/>
  </cols>
  <sheetData>
    <row r="1" spans="1:13" ht="28" customHeight="1" x14ac:dyDescent="0.25">
      <c r="A1" s="11"/>
      <c r="B1" s="11"/>
      <c r="C1" s="11"/>
      <c r="D1" s="12"/>
      <c r="E1" s="13"/>
      <c r="F1" s="13"/>
      <c r="G1" s="13"/>
      <c r="H1" s="13"/>
      <c r="I1" s="14"/>
      <c r="J1" s="13"/>
      <c r="K1" s="13"/>
      <c r="L1" s="2"/>
    </row>
    <row r="2" spans="1:13" ht="28" customHeight="1" x14ac:dyDescent="0.3">
      <c r="A2" s="35" t="s">
        <v>46</v>
      </c>
      <c r="B2" s="2"/>
      <c r="C2" s="2"/>
      <c r="D2" s="2"/>
      <c r="E2" s="2"/>
      <c r="F2" s="2"/>
      <c r="G2" s="2"/>
      <c r="H2" s="25"/>
      <c r="I2" s="25" t="s">
        <v>26</v>
      </c>
      <c r="J2" s="25"/>
      <c r="K2" s="25"/>
      <c r="L2" s="2"/>
    </row>
    <row r="3" spans="1:13" ht="28" customHeight="1" x14ac:dyDescent="0.25">
      <c r="A3" s="19" t="s">
        <v>84</v>
      </c>
      <c r="B3" s="19" t="s">
        <v>0</v>
      </c>
      <c r="C3" s="19" t="s">
        <v>18</v>
      </c>
      <c r="D3" s="19" t="s">
        <v>1</v>
      </c>
      <c r="E3" s="19" t="s">
        <v>20</v>
      </c>
      <c r="F3" s="19" t="s">
        <v>2</v>
      </c>
      <c r="G3" s="20" t="s">
        <v>21</v>
      </c>
      <c r="H3" s="26" t="s">
        <v>22</v>
      </c>
      <c r="I3" s="26" t="s">
        <v>23</v>
      </c>
      <c r="J3" s="26" t="s">
        <v>24</v>
      </c>
      <c r="K3" s="26" t="s">
        <v>25</v>
      </c>
      <c r="L3" s="4" t="s">
        <v>43</v>
      </c>
    </row>
    <row r="4" spans="1:13" ht="28" customHeight="1" x14ac:dyDescent="0.25">
      <c r="A4" s="19">
        <v>231</v>
      </c>
      <c r="B4" s="18">
        <v>6.78</v>
      </c>
      <c r="C4" s="21">
        <v>11.26</v>
      </c>
      <c r="D4" s="18">
        <v>24.21</v>
      </c>
      <c r="E4" s="22">
        <f>1000*D4/B4</f>
        <v>3570.7964601769909</v>
      </c>
      <c r="F4" s="22">
        <f>1000*D4/C4</f>
        <v>2150.0888099467143</v>
      </c>
      <c r="G4" s="23">
        <f>E4/F4</f>
        <v>1.6607669616519172</v>
      </c>
      <c r="H4" s="27">
        <v>3415</v>
      </c>
      <c r="I4" s="27">
        <v>3285</v>
      </c>
      <c r="J4" s="27">
        <v>3336</v>
      </c>
      <c r="K4" s="31">
        <v>3345.3333333333298</v>
      </c>
      <c r="L4" s="34">
        <f>E4-K4</f>
        <v>225.46312684366103</v>
      </c>
    </row>
    <row r="5" spans="1:13" ht="28" customHeight="1" x14ac:dyDescent="0.25">
      <c r="A5" s="19">
        <v>691</v>
      </c>
      <c r="B5" s="18">
        <v>6.51</v>
      </c>
      <c r="C5" s="18">
        <v>11.62</v>
      </c>
      <c r="D5" s="18">
        <v>21.54</v>
      </c>
      <c r="E5" s="22">
        <f t="shared" ref="E5:E9" si="0">1000*D5/B5</f>
        <v>3308.7557603686637</v>
      </c>
      <c r="F5" s="22">
        <f t="shared" ref="F5:F9" si="1">1000*D5/C5</f>
        <v>1853.7005163511189</v>
      </c>
      <c r="G5" s="23">
        <f t="shared" ref="G5:G9" si="2">E5/F5</f>
        <v>1.7849462365591398</v>
      </c>
      <c r="H5" s="28">
        <v>3206</v>
      </c>
      <c r="I5" s="28">
        <v>2946</v>
      </c>
      <c r="J5" s="28">
        <v>3643</v>
      </c>
      <c r="K5" s="32">
        <v>3265</v>
      </c>
      <c r="L5" s="34">
        <f t="shared" ref="L5:L9" si="3">E5-K5</f>
        <v>43.755760368663687</v>
      </c>
    </row>
    <row r="6" spans="1:13" ht="28" customHeight="1" x14ac:dyDescent="0.25">
      <c r="A6" s="19">
        <v>871</v>
      </c>
      <c r="B6" s="18">
        <v>5.69</v>
      </c>
      <c r="C6" s="18">
        <v>10.59</v>
      </c>
      <c r="D6" s="18">
        <v>20.28</v>
      </c>
      <c r="E6" s="22">
        <f t="shared" si="0"/>
        <v>3564.1476274165198</v>
      </c>
      <c r="F6" s="22">
        <f t="shared" si="1"/>
        <v>1915.014164305949</v>
      </c>
      <c r="G6" s="23">
        <f t="shared" si="2"/>
        <v>1.86115992970123</v>
      </c>
      <c r="H6" s="28">
        <v>3919</v>
      </c>
      <c r="I6" s="28">
        <v>4108</v>
      </c>
      <c r="J6" s="28">
        <v>3351</v>
      </c>
      <c r="K6" s="32">
        <v>3792.6666666666702</v>
      </c>
      <c r="L6" s="34">
        <f t="shared" si="3"/>
        <v>-228.5190392501504</v>
      </c>
    </row>
    <row r="7" spans="1:13" ht="28" customHeight="1" x14ac:dyDescent="0.25">
      <c r="A7" s="19">
        <v>261</v>
      </c>
      <c r="B7" s="18" t="s">
        <v>19</v>
      </c>
      <c r="C7" s="18" t="s">
        <v>19</v>
      </c>
      <c r="D7" s="18">
        <v>18.809999999999999</v>
      </c>
      <c r="E7" s="18" t="s">
        <v>19</v>
      </c>
      <c r="F7" s="18" t="s">
        <v>19</v>
      </c>
      <c r="G7" s="18" t="s">
        <v>19</v>
      </c>
      <c r="H7" s="28"/>
      <c r="I7" s="24"/>
      <c r="J7" s="28"/>
      <c r="K7" s="33"/>
      <c r="L7" s="34" t="s">
        <v>19</v>
      </c>
    </row>
    <row r="8" spans="1:13" ht="28" customHeight="1" x14ac:dyDescent="0.25">
      <c r="A8" s="19">
        <v>571</v>
      </c>
      <c r="B8" s="18">
        <v>5.78</v>
      </c>
      <c r="C8" s="18">
        <v>10.06</v>
      </c>
      <c r="D8" s="18">
        <v>22.24</v>
      </c>
      <c r="E8" s="22">
        <f t="shared" si="0"/>
        <v>3847.750865051903</v>
      </c>
      <c r="F8" s="22">
        <f t="shared" si="1"/>
        <v>2210.7355864811134</v>
      </c>
      <c r="G8" s="23">
        <f t="shared" si="2"/>
        <v>1.7404844290657437</v>
      </c>
      <c r="H8" s="27">
        <v>2516</v>
      </c>
      <c r="I8" s="27">
        <v>2608</v>
      </c>
      <c r="J8" s="27">
        <v>2454</v>
      </c>
      <c r="K8" s="31">
        <v>2526</v>
      </c>
      <c r="L8" s="34">
        <f t="shared" si="3"/>
        <v>1321.750865051903</v>
      </c>
      <c r="M8" t="s">
        <v>29</v>
      </c>
    </row>
    <row r="9" spans="1:13" ht="28" customHeight="1" x14ac:dyDescent="0.25">
      <c r="A9" s="19">
        <v>801</v>
      </c>
      <c r="B9" s="18">
        <v>7.23</v>
      </c>
      <c r="C9" s="18">
        <v>11.8</v>
      </c>
      <c r="D9" s="18">
        <v>20.75</v>
      </c>
      <c r="E9" s="22">
        <f t="shared" si="0"/>
        <v>2869.9861687413554</v>
      </c>
      <c r="F9" s="22">
        <f t="shared" si="1"/>
        <v>1758.4745762711864</v>
      </c>
      <c r="G9" s="23">
        <f t="shared" si="2"/>
        <v>1.632088520055325</v>
      </c>
      <c r="H9" s="28">
        <v>2735</v>
      </c>
      <c r="I9" s="28">
        <v>2674</v>
      </c>
      <c r="J9" s="28">
        <v>2828</v>
      </c>
      <c r="K9" s="32">
        <v>2745.6666666666702</v>
      </c>
      <c r="L9" s="34">
        <f t="shared" si="3"/>
        <v>124.31950207468526</v>
      </c>
    </row>
    <row r="10" spans="1:13" ht="28" customHeight="1" x14ac:dyDescent="0.25">
      <c r="A10" s="19">
        <v>831</v>
      </c>
      <c r="B10" s="18" t="s">
        <v>19</v>
      </c>
      <c r="C10" s="18" t="s">
        <v>19</v>
      </c>
      <c r="D10" s="18">
        <v>13.45</v>
      </c>
      <c r="E10" s="18" t="s">
        <v>19</v>
      </c>
      <c r="F10" s="18" t="s">
        <v>19</v>
      </c>
      <c r="G10" s="18" t="s">
        <v>19</v>
      </c>
      <c r="H10" s="28">
        <v>2993</v>
      </c>
      <c r="I10" s="28">
        <v>3251</v>
      </c>
      <c r="J10" s="28">
        <v>3035</v>
      </c>
      <c r="K10" s="29">
        <v>3093</v>
      </c>
      <c r="L10" s="34" t="s">
        <v>19</v>
      </c>
    </row>
    <row r="11" spans="1:13" ht="28" customHeight="1" x14ac:dyDescent="0.25">
      <c r="A11" s="78"/>
      <c r="B11" s="66"/>
      <c r="C11" s="66"/>
      <c r="D11" s="66"/>
      <c r="E11" s="66"/>
      <c r="F11" s="66"/>
      <c r="G11" s="66"/>
      <c r="H11" s="67"/>
      <c r="I11" s="67"/>
      <c r="J11" s="67"/>
      <c r="K11" s="68"/>
      <c r="L11" s="69"/>
    </row>
    <row r="12" spans="1:13" s="83" customFormat="1" ht="28" customHeight="1" x14ac:dyDescent="0.35">
      <c r="A12" s="79" t="s">
        <v>53</v>
      </c>
      <c r="B12" s="80"/>
      <c r="C12" s="80"/>
      <c r="D12" s="90" t="s">
        <v>85</v>
      </c>
      <c r="E12" s="80"/>
      <c r="F12" s="80"/>
      <c r="G12" s="80"/>
      <c r="H12" s="79"/>
      <c r="I12" s="79"/>
      <c r="J12" s="79"/>
      <c r="K12" s="81"/>
      <c r="L12" s="82"/>
    </row>
    <row r="13" spans="1:13" ht="28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28" customHeight="1" x14ac:dyDescent="0.3">
      <c r="A14" s="35" t="s">
        <v>44</v>
      </c>
      <c r="B14" s="1"/>
      <c r="C14" s="1"/>
      <c r="D14" s="36" t="s">
        <v>33</v>
      </c>
      <c r="E14" s="37">
        <v>3.06</v>
      </c>
      <c r="F14" s="38" t="s">
        <v>34</v>
      </c>
      <c r="G14" s="39">
        <v>4.93</v>
      </c>
      <c r="H14" s="1"/>
      <c r="K14" s="88"/>
      <c r="L14" s="88"/>
      <c r="M14" s="88"/>
    </row>
    <row r="15" spans="1:13" ht="28" customHeight="1" x14ac:dyDescent="0.3">
      <c r="A15" s="21"/>
      <c r="B15" s="20" t="s">
        <v>30</v>
      </c>
      <c r="C15" s="20" t="s">
        <v>31</v>
      </c>
      <c r="D15" s="20" t="s">
        <v>32</v>
      </c>
      <c r="E15" s="20" t="s">
        <v>49</v>
      </c>
      <c r="F15" s="19" t="s">
        <v>0</v>
      </c>
      <c r="G15" s="19" t="s">
        <v>18</v>
      </c>
      <c r="H15" s="20" t="s">
        <v>20</v>
      </c>
      <c r="I15" s="20" t="s">
        <v>39</v>
      </c>
      <c r="J15" s="1"/>
      <c r="K15" s="89"/>
      <c r="L15" s="89"/>
      <c r="M15" s="89"/>
    </row>
    <row r="16" spans="1:13" ht="28" customHeight="1" x14ac:dyDescent="0.3">
      <c r="A16" s="21"/>
      <c r="B16" s="20">
        <v>0</v>
      </c>
      <c r="C16" s="20">
        <v>0</v>
      </c>
      <c r="D16" s="20">
        <v>0</v>
      </c>
      <c r="E16" s="20">
        <f>D16/145</f>
        <v>0</v>
      </c>
      <c r="F16" s="19" t="s">
        <v>47</v>
      </c>
      <c r="G16" s="19" t="s">
        <v>47</v>
      </c>
      <c r="H16" s="40">
        <f>E9</f>
        <v>2869.9861687413554</v>
      </c>
      <c r="I16" s="40">
        <f>F9</f>
        <v>1758.4745762711864</v>
      </c>
      <c r="J16" s="1"/>
      <c r="K16" s="89"/>
      <c r="L16" s="89"/>
      <c r="M16" s="89"/>
    </row>
    <row r="17" spans="1:16" ht="28" customHeight="1" x14ac:dyDescent="0.3">
      <c r="A17" s="25" t="s">
        <v>35</v>
      </c>
      <c r="B17" s="28">
        <v>300</v>
      </c>
      <c r="C17" s="28">
        <v>0</v>
      </c>
      <c r="D17" s="28">
        <f>B17-C17</f>
        <v>300</v>
      </c>
      <c r="E17" s="40">
        <f t="shared" ref="E17:E23" si="4">D17/145</f>
        <v>2.0689655172413794</v>
      </c>
      <c r="F17" s="28">
        <v>9.73</v>
      </c>
      <c r="G17" s="28">
        <v>15.75</v>
      </c>
      <c r="H17" s="41">
        <f t="shared" ref="H17:H23" si="5">1000*D$9/(F17-E$14)</f>
        <v>3110.9445277361319</v>
      </c>
      <c r="I17" s="41">
        <f t="shared" ref="I17:I23" si="6">1000*D$9/(G17-G$14)</f>
        <v>1917.7449168207024</v>
      </c>
      <c r="J17" s="1"/>
      <c r="K17" s="61"/>
      <c r="L17" s="61"/>
      <c r="M17" s="61"/>
    </row>
    <row r="18" spans="1:16" ht="28" customHeight="1" x14ac:dyDescent="0.3">
      <c r="A18" s="21"/>
      <c r="B18" s="28">
        <v>650</v>
      </c>
      <c r="C18" s="28">
        <v>0</v>
      </c>
      <c r="D18" s="28">
        <f t="shared" ref="D18:D23" si="7">B18-C18</f>
        <v>650</v>
      </c>
      <c r="E18" s="40">
        <f t="shared" si="4"/>
        <v>4.4827586206896548</v>
      </c>
      <c r="F18" s="28">
        <v>9.49</v>
      </c>
      <c r="G18" s="28">
        <v>15.46</v>
      </c>
      <c r="H18" s="41">
        <f t="shared" si="5"/>
        <v>3227.0606531881804</v>
      </c>
      <c r="I18" s="41">
        <f t="shared" si="6"/>
        <v>1970.560303893637</v>
      </c>
      <c r="J18" s="1"/>
    </row>
    <row r="19" spans="1:16" ht="28" customHeight="1" x14ac:dyDescent="0.3">
      <c r="A19" s="21"/>
      <c r="B19" s="28">
        <v>1000</v>
      </c>
      <c r="C19" s="28">
        <v>0</v>
      </c>
      <c r="D19" s="28">
        <f t="shared" si="7"/>
        <v>1000</v>
      </c>
      <c r="E19" s="40">
        <f t="shared" si="4"/>
        <v>6.8965517241379306</v>
      </c>
      <c r="F19" s="28">
        <v>9.36</v>
      </c>
      <c r="G19" s="28">
        <v>15.23</v>
      </c>
      <c r="H19" s="41">
        <f t="shared" si="5"/>
        <v>3293.6507936507942</v>
      </c>
      <c r="I19" s="41">
        <f t="shared" si="6"/>
        <v>2014.5631067961165</v>
      </c>
      <c r="J19" s="1"/>
    </row>
    <row r="20" spans="1:16" ht="28" customHeight="1" x14ac:dyDescent="0.3">
      <c r="A20" s="42" t="s">
        <v>36</v>
      </c>
      <c r="B20" s="43">
        <v>650</v>
      </c>
      <c r="C20" s="43">
        <v>0</v>
      </c>
      <c r="D20" s="43">
        <f t="shared" si="7"/>
        <v>650</v>
      </c>
      <c r="E20" s="40">
        <f t="shared" si="4"/>
        <v>4.4827586206896548</v>
      </c>
      <c r="F20" s="43">
        <v>9.48</v>
      </c>
      <c r="G20" s="43">
        <v>15.42</v>
      </c>
      <c r="H20" s="44">
        <f t="shared" si="5"/>
        <v>3232.0872274143303</v>
      </c>
      <c r="I20" s="44">
        <f t="shared" si="6"/>
        <v>1978.0743565300286</v>
      </c>
      <c r="J20" s="1"/>
      <c r="L20" s="87"/>
    </row>
    <row r="21" spans="1:16" ht="28" customHeight="1" x14ac:dyDescent="0.3">
      <c r="A21" s="21"/>
      <c r="B21" s="43">
        <v>300</v>
      </c>
      <c r="C21" s="43">
        <v>0</v>
      </c>
      <c r="D21" s="43">
        <f t="shared" si="7"/>
        <v>300</v>
      </c>
      <c r="E21" s="40">
        <f t="shared" si="4"/>
        <v>2.0689655172413794</v>
      </c>
      <c r="F21" s="43">
        <v>9.74</v>
      </c>
      <c r="G21" s="43">
        <v>15.67</v>
      </c>
      <c r="H21" s="44">
        <f t="shared" si="5"/>
        <v>3106.2874251497005</v>
      </c>
      <c r="I21" s="44">
        <f t="shared" si="6"/>
        <v>1932.0297951582868</v>
      </c>
      <c r="J21" s="1"/>
    </row>
    <row r="22" spans="1:16" ht="28" customHeight="1" x14ac:dyDescent="0.3">
      <c r="A22" s="21"/>
      <c r="B22" s="43">
        <v>100</v>
      </c>
      <c r="C22" s="43">
        <v>0</v>
      </c>
      <c r="D22" s="43">
        <f t="shared" si="7"/>
        <v>100</v>
      </c>
      <c r="E22" s="40">
        <f t="shared" si="4"/>
        <v>0.68965517241379315</v>
      </c>
      <c r="F22" s="43">
        <v>10.16</v>
      </c>
      <c r="G22" s="43">
        <v>16.22</v>
      </c>
      <c r="H22" s="44">
        <f t="shared" si="5"/>
        <v>2922.535211267606</v>
      </c>
      <c r="I22" s="44">
        <f t="shared" si="6"/>
        <v>1837.9096545615591</v>
      </c>
      <c r="J22" s="1"/>
    </row>
    <row r="23" spans="1:16" ht="28" customHeight="1" x14ac:dyDescent="0.3">
      <c r="A23" s="25" t="s">
        <v>37</v>
      </c>
      <c r="B23" s="28">
        <v>1000</v>
      </c>
      <c r="C23" s="28">
        <v>0</v>
      </c>
      <c r="D23" s="28">
        <f t="shared" si="7"/>
        <v>1000</v>
      </c>
      <c r="E23" s="40">
        <f t="shared" si="4"/>
        <v>6.8965517241379306</v>
      </c>
      <c r="F23" s="28">
        <v>9.36</v>
      </c>
      <c r="G23" s="28">
        <v>15.19</v>
      </c>
      <c r="H23" s="41">
        <f t="shared" si="5"/>
        <v>3293.6507936507942</v>
      </c>
      <c r="I23" s="41">
        <f t="shared" si="6"/>
        <v>2022.4171539961014</v>
      </c>
      <c r="J23" s="1"/>
      <c r="L23" s="1"/>
    </row>
    <row r="24" spans="1:16" ht="28" customHeight="1" x14ac:dyDescent="0.2">
      <c r="A24" s="21"/>
      <c r="B24" s="21"/>
      <c r="C24" s="21"/>
      <c r="D24" s="21"/>
      <c r="E24" s="21"/>
      <c r="F24" s="21"/>
      <c r="G24" s="21"/>
    </row>
    <row r="25" spans="1:16" ht="28" customHeight="1" x14ac:dyDescent="0.3">
      <c r="A25" s="35" t="s">
        <v>45</v>
      </c>
      <c r="B25" s="21"/>
      <c r="C25" s="21"/>
      <c r="D25" s="21"/>
      <c r="E25" s="21"/>
      <c r="F25" s="21"/>
      <c r="G25" s="21"/>
    </row>
    <row r="26" spans="1:16" ht="28" customHeight="1" x14ac:dyDescent="0.2">
      <c r="A26" s="25" t="s">
        <v>36</v>
      </c>
      <c r="B26" s="28">
        <v>950</v>
      </c>
      <c r="C26" s="28">
        <v>300</v>
      </c>
      <c r="D26" s="28">
        <f>B26-C26</f>
        <v>650</v>
      </c>
      <c r="E26" s="58">
        <f>D26/145</f>
        <v>4.4827586206896548</v>
      </c>
      <c r="F26" s="28">
        <v>9.11</v>
      </c>
      <c r="G26" s="28">
        <v>16.57</v>
      </c>
      <c r="H26" s="41">
        <f t="shared" ref="H26:H38" si="8">1000*D$9/(F26-E$14)</f>
        <v>3429.7520661157032</v>
      </c>
      <c r="I26" s="41">
        <f t="shared" ref="I26:I38" si="9">1000*D$9/(G26-G$14)</f>
        <v>1782.6460481099655</v>
      </c>
      <c r="J26" s="86"/>
    </row>
    <row r="27" spans="1:16" ht="28" customHeight="1" x14ac:dyDescent="0.3">
      <c r="A27" s="21"/>
      <c r="B27" s="56">
        <v>800</v>
      </c>
      <c r="C27" s="56">
        <v>300</v>
      </c>
      <c r="D27" s="56">
        <f t="shared" ref="D27:D37" si="10">B27-C27</f>
        <v>500</v>
      </c>
      <c r="E27" s="58">
        <f t="shared" ref="E27:E38" si="11">D27/145</f>
        <v>3.4482758620689653</v>
      </c>
      <c r="F27" s="56">
        <v>9.14</v>
      </c>
      <c r="G27" s="56">
        <v>16.760000000000002</v>
      </c>
      <c r="H27" s="58">
        <f t="shared" si="8"/>
        <v>3412.8289473684208</v>
      </c>
      <c r="I27" s="58">
        <f t="shared" si="9"/>
        <v>1754.0152155536769</v>
      </c>
      <c r="J27" s="85"/>
      <c r="K27" s="74" t="s">
        <v>42</v>
      </c>
      <c r="M27" s="76" t="s">
        <v>40</v>
      </c>
      <c r="N27" s="1">
        <f>(9.8*242*2400/1000000)-(9.8*242*1000/1000000)</f>
        <v>3.3202400000000005</v>
      </c>
      <c r="O27" s="1" t="s">
        <v>56</v>
      </c>
      <c r="P27" s="1" t="s">
        <v>48</v>
      </c>
    </row>
    <row r="28" spans="1:16" ht="28" customHeight="1" x14ac:dyDescent="0.2">
      <c r="A28" s="21"/>
      <c r="B28" s="28">
        <v>600</v>
      </c>
      <c r="C28" s="28">
        <v>300</v>
      </c>
      <c r="D28" s="28">
        <f t="shared" si="10"/>
        <v>300</v>
      </c>
      <c r="E28" s="58">
        <f t="shared" si="11"/>
        <v>2.0689655172413794</v>
      </c>
      <c r="F28" s="28">
        <v>9.26</v>
      </c>
      <c r="G28" s="28">
        <v>17.8</v>
      </c>
      <c r="H28" s="41">
        <f t="shared" si="8"/>
        <v>3346.7741935483873</v>
      </c>
      <c r="I28" s="41">
        <f t="shared" si="9"/>
        <v>1612.2766122766122</v>
      </c>
    </row>
    <row r="29" spans="1:16" ht="28" customHeight="1" x14ac:dyDescent="0.2">
      <c r="B29" s="28">
        <v>400</v>
      </c>
      <c r="C29" s="28">
        <v>300</v>
      </c>
      <c r="D29" s="28">
        <f t="shared" si="10"/>
        <v>100</v>
      </c>
      <c r="E29" s="58">
        <f t="shared" si="11"/>
        <v>0.68965517241379315</v>
      </c>
      <c r="F29" s="28">
        <v>9.4</v>
      </c>
      <c r="G29" s="28">
        <v>18.079999999999998</v>
      </c>
      <c r="H29" s="41">
        <f t="shared" si="8"/>
        <v>3272.8706624605679</v>
      </c>
      <c r="I29" s="41">
        <f t="shared" si="9"/>
        <v>1577.9467680608366</v>
      </c>
    </row>
    <row r="30" spans="1:16" ht="28" customHeight="1" x14ac:dyDescent="0.2">
      <c r="A30" s="42" t="s">
        <v>38</v>
      </c>
      <c r="B30" s="43">
        <v>4800</v>
      </c>
      <c r="C30" s="43">
        <v>300</v>
      </c>
      <c r="D30" s="43">
        <f t="shared" si="10"/>
        <v>4500</v>
      </c>
      <c r="E30" s="58">
        <f t="shared" si="11"/>
        <v>31.03448275862069</v>
      </c>
      <c r="F30" s="43">
        <v>8.89</v>
      </c>
      <c r="G30" s="43">
        <v>16.079999999999998</v>
      </c>
      <c r="H30" s="44">
        <f t="shared" si="8"/>
        <v>3559.1766723842197</v>
      </c>
      <c r="I30" s="44">
        <f t="shared" si="9"/>
        <v>1860.9865470852021</v>
      </c>
    </row>
    <row r="31" spans="1:16" ht="28" customHeight="1" x14ac:dyDescent="0.3">
      <c r="A31" s="21"/>
      <c r="B31" s="43">
        <v>4300</v>
      </c>
      <c r="C31" s="43">
        <v>300</v>
      </c>
      <c r="D31" s="43">
        <f t="shared" si="10"/>
        <v>4000</v>
      </c>
      <c r="E31" s="58">
        <f t="shared" si="11"/>
        <v>27.586206896551722</v>
      </c>
      <c r="F31" s="43">
        <v>8.89</v>
      </c>
      <c r="G31" s="43">
        <v>16.16</v>
      </c>
      <c r="H31" s="44">
        <f t="shared" si="8"/>
        <v>3559.1766723842197</v>
      </c>
      <c r="I31" s="44">
        <f t="shared" si="9"/>
        <v>1847.7292965271592</v>
      </c>
      <c r="K31" s="1"/>
      <c r="L31" s="1"/>
      <c r="M31" s="1"/>
    </row>
    <row r="32" spans="1:16" ht="28" customHeight="1" x14ac:dyDescent="0.3">
      <c r="B32" s="43">
        <v>3800</v>
      </c>
      <c r="C32" s="43">
        <v>300</v>
      </c>
      <c r="D32" s="43">
        <f t="shared" si="10"/>
        <v>3500</v>
      </c>
      <c r="E32" s="58">
        <f t="shared" si="11"/>
        <v>24.137931034482758</v>
      </c>
      <c r="F32" s="43">
        <v>8.89</v>
      </c>
      <c r="G32" s="43">
        <v>16.23</v>
      </c>
      <c r="H32" s="44">
        <f t="shared" si="8"/>
        <v>3559.1766723842197</v>
      </c>
      <c r="I32" s="44">
        <f t="shared" si="9"/>
        <v>1836.2831858407078</v>
      </c>
      <c r="K32" s="1"/>
      <c r="L32" s="1"/>
      <c r="M32" s="75"/>
    </row>
    <row r="33" spans="1:12" ht="28" customHeight="1" x14ac:dyDescent="0.2">
      <c r="B33" s="43">
        <v>3300</v>
      </c>
      <c r="C33" s="43">
        <v>300</v>
      </c>
      <c r="D33" s="43">
        <f t="shared" si="10"/>
        <v>3000</v>
      </c>
      <c r="E33" s="58">
        <f t="shared" si="11"/>
        <v>20.689655172413794</v>
      </c>
      <c r="F33" s="43">
        <v>9.02</v>
      </c>
      <c r="G33" s="43">
        <v>16.309999999999999</v>
      </c>
      <c r="H33" s="44">
        <f t="shared" si="8"/>
        <v>3481.5436241610741</v>
      </c>
      <c r="I33" s="44">
        <f t="shared" si="9"/>
        <v>1823.3743409490335</v>
      </c>
    </row>
    <row r="34" spans="1:12" ht="28" customHeight="1" x14ac:dyDescent="0.2">
      <c r="B34" s="43">
        <v>2800</v>
      </c>
      <c r="C34" s="43">
        <v>300</v>
      </c>
      <c r="D34" s="43">
        <f t="shared" si="10"/>
        <v>2500</v>
      </c>
      <c r="E34" s="58">
        <f t="shared" si="11"/>
        <v>17.241379310344829</v>
      </c>
      <c r="F34" s="45">
        <v>9.0299999999999994</v>
      </c>
      <c r="G34" s="45">
        <v>16.510000000000002</v>
      </c>
      <c r="H34" s="44">
        <f t="shared" si="8"/>
        <v>3475.7118927973206</v>
      </c>
      <c r="I34" s="44">
        <f t="shared" si="9"/>
        <v>1791.8825561312606</v>
      </c>
    </row>
    <row r="35" spans="1:12" ht="28" customHeight="1" x14ac:dyDescent="0.2">
      <c r="B35" s="43">
        <v>2300</v>
      </c>
      <c r="C35" s="43">
        <v>300</v>
      </c>
      <c r="D35" s="43">
        <f t="shared" si="10"/>
        <v>2000</v>
      </c>
      <c r="E35" s="58">
        <f t="shared" si="11"/>
        <v>13.793103448275861</v>
      </c>
      <c r="F35" s="45">
        <v>9.15</v>
      </c>
      <c r="G35" s="45">
        <v>16.86</v>
      </c>
      <c r="H35" s="44">
        <f t="shared" si="8"/>
        <v>3407.2249589490971</v>
      </c>
      <c r="I35" s="44">
        <f t="shared" si="9"/>
        <v>1739.3126571668065</v>
      </c>
    </row>
    <row r="36" spans="1:12" ht="28" customHeight="1" x14ac:dyDescent="0.2">
      <c r="B36" s="43">
        <v>1800</v>
      </c>
      <c r="C36" s="43">
        <v>300</v>
      </c>
      <c r="D36" s="43">
        <f t="shared" si="10"/>
        <v>1500</v>
      </c>
      <c r="E36" s="58">
        <f t="shared" si="11"/>
        <v>10.344827586206897</v>
      </c>
      <c r="F36" s="45">
        <v>9.2799999999999994</v>
      </c>
      <c r="G36" s="45">
        <v>17.02</v>
      </c>
      <c r="H36" s="44">
        <f t="shared" si="8"/>
        <v>3336.0128617363348</v>
      </c>
      <c r="I36" s="44">
        <f t="shared" si="9"/>
        <v>1716.2944582299422</v>
      </c>
    </row>
    <row r="37" spans="1:12" ht="28" customHeight="1" x14ac:dyDescent="0.2">
      <c r="B37" s="43">
        <v>1300</v>
      </c>
      <c r="C37" s="43">
        <v>300</v>
      </c>
      <c r="D37" s="43">
        <f t="shared" si="10"/>
        <v>1000</v>
      </c>
      <c r="E37" s="58">
        <f t="shared" si="11"/>
        <v>6.8965517241379306</v>
      </c>
      <c r="F37" s="45">
        <v>9.41</v>
      </c>
      <c r="G37" s="45">
        <v>17.440000000000001</v>
      </c>
      <c r="H37" s="44">
        <f t="shared" si="8"/>
        <v>3267.7165354330709</v>
      </c>
      <c r="I37" s="44">
        <f t="shared" si="9"/>
        <v>1658.6730615507593</v>
      </c>
    </row>
    <row r="38" spans="1:12" ht="28" customHeight="1" x14ac:dyDescent="0.2">
      <c r="B38" s="43">
        <v>900</v>
      </c>
      <c r="C38" s="43">
        <v>300</v>
      </c>
      <c r="D38" s="43">
        <f t="shared" ref="D38" si="12">B38-C38</f>
        <v>600</v>
      </c>
      <c r="E38" s="58">
        <f t="shared" si="11"/>
        <v>4.1379310344827589</v>
      </c>
      <c r="F38" s="45">
        <v>9.84</v>
      </c>
      <c r="G38" s="45">
        <v>18.04</v>
      </c>
      <c r="H38" s="44">
        <f t="shared" si="8"/>
        <v>3060.4719764011802</v>
      </c>
      <c r="I38" s="44">
        <f t="shared" si="9"/>
        <v>1582.7612509534706</v>
      </c>
    </row>
    <row r="40" spans="1:12" s="83" customFormat="1" ht="28" customHeight="1" x14ac:dyDescent="0.35">
      <c r="A40" s="79" t="s">
        <v>54</v>
      </c>
      <c r="C40" s="80"/>
      <c r="D40" s="90" t="s">
        <v>86</v>
      </c>
      <c r="E40" s="80"/>
      <c r="F40" s="80"/>
      <c r="G40" s="80"/>
      <c r="H40" s="79"/>
      <c r="I40" s="79"/>
      <c r="J40" s="79"/>
      <c r="K40" s="81"/>
      <c r="L40" s="82"/>
    </row>
    <row r="41" spans="1:12" s="83" customFormat="1" ht="28" customHeight="1" x14ac:dyDescent="0.35">
      <c r="A41" s="79"/>
      <c r="B41" s="80"/>
      <c r="C41" s="80"/>
      <c r="D41" s="80"/>
      <c r="E41" s="80"/>
      <c r="F41" s="80"/>
      <c r="G41" s="80"/>
      <c r="H41" s="79"/>
      <c r="I41" s="79"/>
      <c r="J41" s="79"/>
      <c r="K41" s="81"/>
      <c r="L41" s="82"/>
    </row>
    <row r="42" spans="1:12" ht="28" customHeight="1" x14ac:dyDescent="0.3">
      <c r="A42" s="35" t="s">
        <v>44</v>
      </c>
    </row>
    <row r="43" spans="1:12" ht="28" customHeight="1" x14ac:dyDescent="0.2">
      <c r="A43" s="46"/>
      <c r="B43" s="47" t="s">
        <v>30</v>
      </c>
      <c r="C43" s="48" t="s">
        <v>31</v>
      </c>
      <c r="D43" s="48" t="s">
        <v>32</v>
      </c>
      <c r="E43" s="20" t="s">
        <v>49</v>
      </c>
      <c r="F43" s="48" t="s">
        <v>0</v>
      </c>
      <c r="G43" s="48" t="s">
        <v>18</v>
      </c>
      <c r="H43" s="48" t="s">
        <v>20</v>
      </c>
      <c r="I43" s="48" t="s">
        <v>39</v>
      </c>
    </row>
    <row r="44" spans="1:12" ht="28" customHeight="1" x14ac:dyDescent="0.2">
      <c r="A44" s="46"/>
      <c r="B44" s="49">
        <v>0</v>
      </c>
      <c r="C44" s="50">
        <v>0</v>
      </c>
      <c r="D44" s="50">
        <v>0</v>
      </c>
      <c r="E44" s="50">
        <f>D44/145</f>
        <v>0</v>
      </c>
      <c r="F44" s="50" t="s">
        <v>19</v>
      </c>
      <c r="G44" s="50" t="s">
        <v>19</v>
      </c>
      <c r="H44" s="51"/>
      <c r="I44" s="51"/>
    </row>
    <row r="45" spans="1:12" ht="28" customHeight="1" x14ac:dyDescent="0.2">
      <c r="A45" s="52" t="s">
        <v>36</v>
      </c>
      <c r="B45" s="53">
        <v>100</v>
      </c>
      <c r="C45" s="54">
        <v>0</v>
      </c>
      <c r="D45" s="54">
        <f>B45-C45</f>
        <v>100</v>
      </c>
      <c r="E45" s="51">
        <f t="shared" ref="E45:E48" si="13">D45/145</f>
        <v>0.68965517241379315</v>
      </c>
      <c r="F45" s="54">
        <v>7.31</v>
      </c>
      <c r="G45" s="54">
        <v>13.01</v>
      </c>
      <c r="H45" s="41">
        <f>1000*D$10/(F45-E$14)</f>
        <v>3164.705882352941</v>
      </c>
      <c r="I45" s="41">
        <f>1000*D$10/(G45-G$14)</f>
        <v>1664.6039603960396</v>
      </c>
    </row>
    <row r="46" spans="1:12" ht="28" customHeight="1" x14ac:dyDescent="0.2">
      <c r="A46" s="46"/>
      <c r="B46" s="53">
        <v>200</v>
      </c>
      <c r="C46" s="54">
        <v>0</v>
      </c>
      <c r="D46" s="54">
        <f>B46-C46</f>
        <v>200</v>
      </c>
      <c r="E46" s="51">
        <f t="shared" si="13"/>
        <v>1.3793103448275863</v>
      </c>
      <c r="F46" s="54">
        <v>7.23</v>
      </c>
      <c r="G46" s="54">
        <v>12.86</v>
      </c>
      <c r="H46" s="41">
        <f>1000*D$10/(F46-E$14)</f>
        <v>3225.4196642685852</v>
      </c>
      <c r="I46" s="41">
        <f>1000*D$10/(G46-G$14)</f>
        <v>1696.0907944514502</v>
      </c>
    </row>
    <row r="47" spans="1:12" ht="28" customHeight="1" x14ac:dyDescent="0.2">
      <c r="A47" s="46"/>
      <c r="B47" s="53">
        <v>500</v>
      </c>
      <c r="C47" s="54">
        <v>0</v>
      </c>
      <c r="D47" s="54">
        <f t="shared" ref="D47:D48" si="14">B47-C47</f>
        <v>500</v>
      </c>
      <c r="E47" s="51">
        <f t="shared" si="13"/>
        <v>3.4482758620689653</v>
      </c>
      <c r="F47" s="54">
        <v>7.18</v>
      </c>
      <c r="G47" s="54">
        <v>12.66</v>
      </c>
      <c r="H47" s="41">
        <f>1000*D$10/(F47-E$14)</f>
        <v>3264.5631067961172</v>
      </c>
      <c r="I47" s="41">
        <f>1000*D$10/(G47-G$14)</f>
        <v>1739.9741267787838</v>
      </c>
    </row>
    <row r="48" spans="1:12" ht="28" customHeight="1" x14ac:dyDescent="0.2">
      <c r="B48" s="53">
        <v>650</v>
      </c>
      <c r="C48" s="54">
        <v>0</v>
      </c>
      <c r="D48" s="60">
        <f t="shared" si="14"/>
        <v>650</v>
      </c>
      <c r="E48" s="51">
        <f t="shared" si="13"/>
        <v>4.4827586206896548</v>
      </c>
      <c r="F48" s="54">
        <v>7.1</v>
      </c>
      <c r="G48" s="54">
        <v>12.39</v>
      </c>
      <c r="H48" s="41">
        <f>1000*D$10/(F48-E$14)</f>
        <v>3329.2079207920801</v>
      </c>
      <c r="I48" s="41">
        <f>1000*D$10/(G48-G$14)</f>
        <v>1802.9490616621981</v>
      </c>
    </row>
    <row r="49" spans="1:14" ht="28" customHeight="1" x14ac:dyDescent="0.3">
      <c r="A49" s="35" t="s">
        <v>45</v>
      </c>
    </row>
    <row r="50" spans="1:14" ht="28" customHeight="1" x14ac:dyDescent="0.2">
      <c r="A50" s="25" t="s">
        <v>36</v>
      </c>
      <c r="B50" s="21"/>
      <c r="C50" s="21"/>
      <c r="D50" s="21"/>
      <c r="E50" s="21"/>
      <c r="F50" s="21"/>
      <c r="G50" s="21"/>
      <c r="K50" s="3"/>
    </row>
    <row r="51" spans="1:14" ht="28" customHeight="1" x14ac:dyDescent="0.3">
      <c r="A51" s="21"/>
      <c r="B51" s="56">
        <v>500</v>
      </c>
      <c r="C51" s="56">
        <v>300</v>
      </c>
      <c r="D51" s="57">
        <f t="shared" ref="D51:D58" si="15">B51-C51</f>
        <v>200</v>
      </c>
      <c r="E51" s="84">
        <f>D51/145</f>
        <v>1.3793103448275863</v>
      </c>
      <c r="F51" s="56">
        <v>6.87</v>
      </c>
      <c r="G51" s="56">
        <v>13.38</v>
      </c>
      <c r="H51" s="58">
        <f t="shared" ref="H51:H58" si="16">1000*D$10/(F51-E$14)</f>
        <v>3530.1837270341207</v>
      </c>
      <c r="I51" s="58">
        <f t="shared" ref="I51:I58" si="17">1000*D$10/(G51-G$14)</f>
        <v>1591.7159763313607</v>
      </c>
      <c r="K51" s="1" t="s">
        <v>41</v>
      </c>
      <c r="L51" s="1">
        <f>(9.8*122*2400/1000000)-(9.8*122*1000/1000000)</f>
        <v>1.6738400000000002</v>
      </c>
      <c r="M51" s="1" t="s">
        <v>55</v>
      </c>
      <c r="N51" s="1" t="s">
        <v>48</v>
      </c>
    </row>
    <row r="52" spans="1:14" ht="28" customHeight="1" x14ac:dyDescent="0.2">
      <c r="B52" s="28">
        <v>400</v>
      </c>
      <c r="C52" s="28">
        <v>300</v>
      </c>
      <c r="D52" s="77">
        <f t="shared" si="15"/>
        <v>100</v>
      </c>
      <c r="E52" s="84">
        <f t="shared" ref="E52:E58" si="18">D52/145</f>
        <v>0.68965517241379315</v>
      </c>
      <c r="F52" s="28">
        <v>6.89</v>
      </c>
      <c r="G52" s="28">
        <v>13.57</v>
      </c>
      <c r="H52" s="41">
        <f t="shared" si="16"/>
        <v>3511.7493472584861</v>
      </c>
      <c r="I52" s="41">
        <f t="shared" si="17"/>
        <v>1556.7129629629628</v>
      </c>
      <c r="L52" s="59"/>
    </row>
    <row r="53" spans="1:14" ht="28" customHeight="1" x14ac:dyDescent="0.3">
      <c r="A53" s="42" t="s">
        <v>38</v>
      </c>
      <c r="B53" s="43">
        <v>2300</v>
      </c>
      <c r="C53" s="43">
        <v>300</v>
      </c>
      <c r="D53" s="55">
        <f t="shared" si="15"/>
        <v>2000</v>
      </c>
      <c r="E53" s="84">
        <f t="shared" si="18"/>
        <v>13.793103448275861</v>
      </c>
      <c r="F53" s="43">
        <v>6.83</v>
      </c>
      <c r="G53" s="43">
        <v>12.85</v>
      </c>
      <c r="H53" s="44">
        <f t="shared" si="16"/>
        <v>3567.6392572944296</v>
      </c>
      <c r="I53" s="44">
        <f t="shared" si="17"/>
        <v>1698.2323232323233</v>
      </c>
      <c r="K53" s="1"/>
      <c r="L53" s="1"/>
      <c r="M53" s="1"/>
    </row>
    <row r="54" spans="1:14" ht="28" customHeight="1" x14ac:dyDescent="0.3">
      <c r="B54" s="43">
        <v>1800</v>
      </c>
      <c r="C54" s="43">
        <v>300</v>
      </c>
      <c r="D54" s="55">
        <f t="shared" si="15"/>
        <v>1500</v>
      </c>
      <c r="E54" s="84">
        <f t="shared" si="18"/>
        <v>10.344827586206897</v>
      </c>
      <c r="F54" s="43">
        <v>6.86</v>
      </c>
      <c r="G54" s="43">
        <v>12.9</v>
      </c>
      <c r="H54" s="44">
        <f t="shared" si="16"/>
        <v>3539.4736842105262</v>
      </c>
      <c r="I54" s="44">
        <f t="shared" si="17"/>
        <v>1687.5784190715181</v>
      </c>
      <c r="K54" s="1"/>
      <c r="L54" s="1"/>
      <c r="M54" s="75"/>
    </row>
    <row r="55" spans="1:14" ht="28" customHeight="1" x14ac:dyDescent="0.2">
      <c r="A55" s="21"/>
      <c r="B55" s="43">
        <v>1300</v>
      </c>
      <c r="C55" s="43">
        <v>300</v>
      </c>
      <c r="D55" s="55">
        <f t="shared" si="15"/>
        <v>1000</v>
      </c>
      <c r="E55" s="84">
        <f t="shared" si="18"/>
        <v>6.8965517241379306</v>
      </c>
      <c r="F55" s="43">
        <v>6.87</v>
      </c>
      <c r="G55" s="43">
        <v>12.94</v>
      </c>
      <c r="H55" s="44">
        <f t="shared" si="16"/>
        <v>3530.1837270341207</v>
      </c>
      <c r="I55" s="44">
        <f t="shared" si="17"/>
        <v>1679.1510611735332</v>
      </c>
      <c r="L55" s="3"/>
    </row>
    <row r="56" spans="1:14" ht="28" customHeight="1" x14ac:dyDescent="0.2">
      <c r="B56" s="43">
        <v>800</v>
      </c>
      <c r="C56" s="43">
        <v>300</v>
      </c>
      <c r="D56" s="55">
        <f t="shared" si="15"/>
        <v>500</v>
      </c>
      <c r="E56" s="84">
        <f t="shared" si="18"/>
        <v>3.4482758620689653</v>
      </c>
      <c r="F56" s="43">
        <v>6.89</v>
      </c>
      <c r="G56" s="43">
        <v>13.05</v>
      </c>
      <c r="H56" s="44">
        <f t="shared" si="16"/>
        <v>3511.7493472584861</v>
      </c>
      <c r="I56" s="44">
        <f t="shared" si="17"/>
        <v>1656.4039408866993</v>
      </c>
      <c r="L56" s="3"/>
    </row>
    <row r="57" spans="1:14" ht="28" customHeight="1" x14ac:dyDescent="0.2">
      <c r="B57" s="43">
        <v>500</v>
      </c>
      <c r="C57" s="43">
        <v>300</v>
      </c>
      <c r="D57" s="55">
        <f t="shared" si="15"/>
        <v>200</v>
      </c>
      <c r="E57" s="84">
        <f t="shared" si="18"/>
        <v>1.3793103448275863</v>
      </c>
      <c r="F57" s="43">
        <v>7.01</v>
      </c>
      <c r="G57" s="43">
        <v>13.42</v>
      </c>
      <c r="H57" s="44">
        <f t="shared" si="16"/>
        <v>3405.0632911392408</v>
      </c>
      <c r="I57" s="44">
        <f t="shared" si="17"/>
        <v>1584.2167255594818</v>
      </c>
      <c r="L57" s="3"/>
    </row>
    <row r="58" spans="1:14" ht="28" customHeight="1" x14ac:dyDescent="0.2">
      <c r="B58" s="43">
        <v>400</v>
      </c>
      <c r="C58" s="43">
        <v>300</v>
      </c>
      <c r="D58" s="55">
        <f t="shared" si="15"/>
        <v>100</v>
      </c>
      <c r="E58" s="84">
        <f t="shared" si="18"/>
        <v>0.68965517241379315</v>
      </c>
      <c r="F58" s="43">
        <v>7.13</v>
      </c>
      <c r="G58" s="43">
        <v>13.56</v>
      </c>
      <c r="H58" s="44">
        <f t="shared" si="16"/>
        <v>3304.6683046683042</v>
      </c>
      <c r="I58" s="44">
        <f t="shared" si="17"/>
        <v>1558.5168018539975</v>
      </c>
      <c r="L58" s="59"/>
    </row>
    <row r="59" spans="1:14" ht="28" customHeight="1" x14ac:dyDescent="0.2">
      <c r="K5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Atmospheric P</vt:lpstr>
      <vt:lpstr>High Pressure</vt:lpstr>
      <vt:lpstr>CYL9674801</vt:lpstr>
      <vt:lpstr>CYL9673831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2020-12-12T04:36:49Z</cp:lastPrinted>
  <dcterms:created xsi:type="dcterms:W3CDTF">2020-07-01T22:05:25Z</dcterms:created>
  <dcterms:modified xsi:type="dcterms:W3CDTF">2022-05-03T09:17:02Z</dcterms:modified>
</cp:coreProperties>
</file>