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ATA/Uservol/X_Reports_first_round/U1609/I_Age_Model/"/>
    </mc:Choice>
  </mc:AlternateContent>
  <xr:revisionPtr revIDLastSave="0" documentId="13_ncr:1_{BF3A5925-0F38-3843-99BF-6C204B74872D}" xr6:coauthVersionLast="47" xr6:coauthVersionMax="47" xr10:uidLastSave="{00000000-0000-0000-0000-000000000000}"/>
  <bookViews>
    <workbookView xWindow="0" yWindow="500" windowWidth="38400" windowHeight="19400" xr2:uid="{67D6B241-9AF4-430A-81E0-AF65AF0FD947}"/>
  </bookViews>
  <sheets>
    <sheet name="T1 - Sed rate calcs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4" l="1"/>
  <c r="H4" i="14"/>
  <c r="E4" i="14"/>
  <c r="E66" i="14"/>
  <c r="G66" i="14" s="1"/>
  <c r="E52" i="14"/>
  <c r="I46" i="14"/>
  <c r="V16" i="14"/>
  <c r="V5" i="14"/>
  <c r="V3" i="14"/>
  <c r="E46" i="14"/>
  <c r="E30" i="14"/>
  <c r="E10" i="14"/>
  <c r="I66" i="14"/>
  <c r="I52" i="14"/>
  <c r="I10" i="14"/>
  <c r="F66" i="14"/>
  <c r="I30" i="14"/>
  <c r="Z35" i="14"/>
  <c r="Z5" i="14"/>
  <c r="Z16" i="14"/>
  <c r="W35" i="14"/>
  <c r="V35" i="14"/>
  <c r="W16" i="14"/>
  <c r="W5" i="14"/>
  <c r="W3" i="14"/>
  <c r="F52" i="14"/>
  <c r="F46" i="14"/>
  <c r="F30" i="14"/>
  <c r="F10" i="14"/>
  <c r="F4" i="14"/>
  <c r="G4" i="14" l="1"/>
  <c r="X3" i="14"/>
  <c r="Y3" i="14" s="1"/>
  <c r="X5" i="14"/>
  <c r="Y5" i="14" s="1"/>
  <c r="X35" i="14"/>
  <c r="Y35" i="14" s="1"/>
  <c r="X16" i="14"/>
  <c r="Y16" i="14" s="1"/>
  <c r="G46" i="14"/>
  <c r="H46" i="14" s="1"/>
  <c r="G52" i="14"/>
  <c r="H52" i="14" s="1"/>
  <c r="G10" i="14"/>
  <c r="H10" i="14" s="1"/>
  <c r="G30" i="14"/>
  <c r="H30" i="14" s="1"/>
</calcChain>
</file>

<file path=xl/sharedStrings.xml><?xml version="1.0" encoding="utf-8"?>
<sst xmlns="http://schemas.openxmlformats.org/spreadsheetml/2006/main" count="182" uniqueCount="103">
  <si>
    <t>Events (401-U1609-B)</t>
  </si>
  <si>
    <t>Event depth (CSF-B)</t>
  </si>
  <si>
    <t>Age</t>
  </si>
  <si>
    <t>LO Globorotalia puncticulata</t>
  </si>
  <si>
    <t>S/D coiling change of Neogloboqradrina incompta</t>
  </si>
  <si>
    <t>LcO Globorotalia miotumida</t>
  </si>
  <si>
    <t>Sin/dex coiling change G. scitula Event A Sierro et al. 1993</t>
  </si>
  <si>
    <t>LcO Globorotalia menardii 5</t>
  </si>
  <si>
    <t>HcO Globorotalia menardii 4</t>
  </si>
  <si>
    <t>Event</t>
  </si>
  <si>
    <t>Age (Ma)</t>
  </si>
  <si>
    <r>
      <t xml:space="preserve">LO </t>
    </r>
    <r>
      <rPr>
        <i/>
        <sz val="11"/>
        <color theme="1"/>
        <rFont val="Calibri"/>
        <family val="2"/>
        <scheme val="minor"/>
      </rPr>
      <t>Globorotalia inflata</t>
    </r>
  </si>
  <si>
    <r>
      <t xml:space="preserve">HO </t>
    </r>
    <r>
      <rPr>
        <i/>
        <sz val="11"/>
        <color theme="1"/>
        <rFont val="Calibri"/>
        <family val="2"/>
        <scheme val="minor"/>
      </rPr>
      <t>Globorotalia puncticulata</t>
    </r>
  </si>
  <si>
    <r>
      <t xml:space="preserve">HO </t>
    </r>
    <r>
      <rPr>
        <i/>
        <sz val="11"/>
        <color theme="1"/>
        <rFont val="Calibri"/>
        <family val="2"/>
        <scheme val="minor"/>
      </rPr>
      <t>Sphaeroidinellopsis seminulina</t>
    </r>
  </si>
  <si>
    <r>
      <t xml:space="preserve">Reappearance </t>
    </r>
    <r>
      <rPr>
        <i/>
        <sz val="11"/>
        <color theme="1"/>
        <rFont val="Calibri"/>
        <family val="2"/>
        <scheme val="minor"/>
      </rPr>
      <t>Globorotalia puncticulata</t>
    </r>
  </si>
  <si>
    <r>
      <t xml:space="preserve">Disappearance </t>
    </r>
    <r>
      <rPr>
        <i/>
        <sz val="11"/>
        <color theme="1"/>
        <rFont val="Calibri"/>
        <family val="2"/>
        <scheme val="minor"/>
      </rPr>
      <t>Globorotalia puncticulata</t>
    </r>
  </si>
  <si>
    <r>
      <t>HO</t>
    </r>
    <r>
      <rPr>
        <i/>
        <sz val="11"/>
        <color theme="1"/>
        <rFont val="Calibri"/>
        <family val="2"/>
        <scheme val="minor"/>
      </rPr>
      <t xml:space="preserve"> Globorotalia margaritae</t>
    </r>
  </si>
  <si>
    <r>
      <t xml:space="preserve">LO </t>
    </r>
    <r>
      <rPr>
        <i/>
        <sz val="11"/>
        <color theme="1"/>
        <rFont val="Calibri"/>
        <family val="2"/>
        <scheme val="minor"/>
      </rPr>
      <t>Globorotalia puncticulata</t>
    </r>
  </si>
  <si>
    <r>
      <t xml:space="preserve">Top </t>
    </r>
    <r>
      <rPr>
        <i/>
        <sz val="11"/>
        <color theme="1"/>
        <rFont val="Calibri"/>
        <family val="2"/>
        <scheme val="minor"/>
      </rPr>
      <t>Globorotalia margaritae Acme</t>
    </r>
  </si>
  <si>
    <r>
      <t xml:space="preserve">Bottom </t>
    </r>
    <r>
      <rPr>
        <i/>
        <sz val="11"/>
        <color theme="1"/>
        <rFont val="Calibri"/>
        <family val="2"/>
        <scheme val="minor"/>
      </rPr>
      <t>Globorotalia margaritae</t>
    </r>
    <r>
      <rPr>
        <sz val="11"/>
        <color theme="1"/>
        <rFont val="Calibri"/>
        <family val="2"/>
        <scheme val="minor"/>
      </rPr>
      <t xml:space="preserve"> Acme</t>
    </r>
  </si>
  <si>
    <r>
      <t xml:space="preserve">LrO of </t>
    </r>
    <r>
      <rPr>
        <i/>
        <sz val="11"/>
        <color theme="1"/>
        <rFont val="Calibri"/>
        <family val="2"/>
        <scheme val="minor"/>
      </rPr>
      <t>Globorotalia margaritae</t>
    </r>
  </si>
  <si>
    <r>
      <t xml:space="preserve">S/D coiling change of </t>
    </r>
    <r>
      <rPr>
        <i/>
        <sz val="11"/>
        <color theme="1"/>
        <rFont val="Calibri"/>
        <family val="2"/>
        <scheme val="minor"/>
      </rPr>
      <t>Neogloboqradrina incompta</t>
    </r>
  </si>
  <si>
    <r>
      <t xml:space="preserve">LcO </t>
    </r>
    <r>
      <rPr>
        <i/>
        <sz val="11"/>
        <color theme="1"/>
        <rFont val="Calibri"/>
        <family val="2"/>
        <scheme val="minor"/>
      </rPr>
      <t>Globorotalia miotumida</t>
    </r>
  </si>
  <si>
    <r>
      <t xml:space="preserve">LcO </t>
    </r>
    <r>
      <rPr>
        <i/>
        <sz val="11"/>
        <color theme="1"/>
        <rFont val="Calibri"/>
        <family val="2"/>
        <scheme val="minor"/>
      </rPr>
      <t>Globorotalia menardii</t>
    </r>
    <r>
      <rPr>
        <sz val="11"/>
        <color theme="1"/>
        <rFont val="Calibri"/>
        <family val="2"/>
        <scheme val="minor"/>
      </rPr>
      <t xml:space="preserve"> 5</t>
    </r>
  </si>
  <si>
    <r>
      <t>HcO</t>
    </r>
    <r>
      <rPr>
        <i/>
        <sz val="11"/>
        <color theme="1"/>
        <rFont val="Calibri"/>
        <family val="2"/>
        <scheme val="minor"/>
      </rPr>
      <t xml:space="preserve"> Globorotalia menardii</t>
    </r>
    <r>
      <rPr>
        <sz val="11"/>
        <color theme="1"/>
        <rFont val="Calibri"/>
        <family val="2"/>
        <scheme val="minor"/>
      </rPr>
      <t xml:space="preserve"> 4</t>
    </r>
  </si>
  <si>
    <r>
      <t xml:space="preserve">LO </t>
    </r>
    <r>
      <rPr>
        <i/>
        <sz val="11"/>
        <color theme="1"/>
        <rFont val="Calibri"/>
        <family val="2"/>
        <scheme val="minor"/>
      </rPr>
      <t>Globigerinoides obliquus extremus</t>
    </r>
  </si>
  <si>
    <r>
      <t xml:space="preserve">HO </t>
    </r>
    <r>
      <rPr>
        <i/>
        <sz val="11"/>
        <color theme="1"/>
        <rFont val="Calibri"/>
        <family val="2"/>
        <scheme val="minor"/>
      </rPr>
      <t xml:space="preserve"> Globorotalia lenguaensis</t>
    </r>
  </si>
  <si>
    <r>
      <t xml:space="preserve">HO </t>
    </r>
    <r>
      <rPr>
        <i/>
        <sz val="10"/>
        <color theme="1"/>
        <rFont val="Calibri"/>
        <family val="2"/>
        <scheme val="minor"/>
      </rPr>
      <t>Paragloborotalia siakensis</t>
    </r>
  </si>
  <si>
    <t>pmag</t>
  </si>
  <si>
    <t>foram</t>
  </si>
  <si>
    <t>nanno</t>
  </si>
  <si>
    <r>
      <t xml:space="preserve">HO </t>
    </r>
    <r>
      <rPr>
        <i/>
        <sz val="11"/>
        <rFont val="Times New Roman"/>
        <family val="1"/>
      </rPr>
      <t>A. primus</t>
    </r>
  </si>
  <si>
    <r>
      <t xml:space="preserve">HO </t>
    </r>
    <r>
      <rPr>
        <i/>
        <sz val="11"/>
        <rFont val="Times New Roman"/>
        <family val="1"/>
      </rPr>
      <t>R. rotaria</t>
    </r>
  </si>
  <si>
    <r>
      <t xml:space="preserve">HO </t>
    </r>
    <r>
      <rPr>
        <i/>
        <sz val="11"/>
        <rFont val="Times New Roman"/>
        <family val="1"/>
      </rPr>
      <t>N. amplificus</t>
    </r>
  </si>
  <si>
    <r>
      <t xml:space="preserve">LO </t>
    </r>
    <r>
      <rPr>
        <i/>
        <sz val="11"/>
        <rFont val="Times New Roman"/>
        <family val="1"/>
      </rPr>
      <t>R. rotaria</t>
    </r>
  </si>
  <si>
    <r>
      <t xml:space="preserve">HO absence </t>
    </r>
    <r>
      <rPr>
        <i/>
        <sz val="11"/>
        <rFont val="Times New Roman"/>
        <family val="1"/>
      </rPr>
      <t>R. pseudoumbilicus</t>
    </r>
  </si>
  <si>
    <r>
      <t xml:space="preserve">LO </t>
    </r>
    <r>
      <rPr>
        <i/>
        <sz val="11"/>
        <rFont val="Times New Roman"/>
        <family val="1"/>
      </rPr>
      <t>A. primus</t>
    </r>
  </si>
  <si>
    <r>
      <t xml:space="preserve">HO </t>
    </r>
    <r>
      <rPr>
        <i/>
        <sz val="11"/>
        <rFont val="Times New Roman"/>
        <family val="1"/>
      </rPr>
      <t>M. convallis</t>
    </r>
  </si>
  <si>
    <r>
      <t xml:space="preserve">LO absence </t>
    </r>
    <r>
      <rPr>
        <i/>
        <sz val="11"/>
        <rFont val="Times New Roman"/>
        <family val="1"/>
      </rPr>
      <t>R. pseudoumbilicus</t>
    </r>
  </si>
  <si>
    <r>
      <t xml:space="preserve">LO Large </t>
    </r>
    <r>
      <rPr>
        <i/>
        <sz val="11"/>
        <rFont val="Times New Roman"/>
        <family val="1"/>
      </rPr>
      <t>Gephyrocapsa</t>
    </r>
  </si>
  <si>
    <r>
      <t>HO</t>
    </r>
    <r>
      <rPr>
        <i/>
        <sz val="11"/>
        <rFont val="Times New Roman"/>
        <family val="1"/>
      </rPr>
      <t xml:space="preserve"> Calcidiscus macintyeri</t>
    </r>
  </si>
  <si>
    <r>
      <t>HO</t>
    </r>
    <r>
      <rPr>
        <i/>
        <sz val="11"/>
        <rFont val="Times New Roman"/>
        <family val="1"/>
      </rPr>
      <t xml:space="preserve"> D. surculus</t>
    </r>
  </si>
  <si>
    <r>
      <t xml:space="preserve">HO </t>
    </r>
    <r>
      <rPr>
        <i/>
        <sz val="11"/>
        <rFont val="Times New Roman"/>
        <family val="1"/>
      </rPr>
      <t>D. tamalis</t>
    </r>
  </si>
  <si>
    <r>
      <t xml:space="preserve">HO </t>
    </r>
    <r>
      <rPr>
        <i/>
        <sz val="11"/>
        <rFont val="Times New Roman"/>
        <family val="1"/>
      </rPr>
      <t>Sphenolithus</t>
    </r>
    <r>
      <rPr>
        <sz val="11"/>
        <rFont val="Times New Roman"/>
        <family val="1"/>
      </rPr>
      <t xml:space="preserve"> spp.</t>
    </r>
  </si>
  <si>
    <r>
      <t xml:space="preserve">LO </t>
    </r>
    <r>
      <rPr>
        <i/>
        <sz val="11"/>
        <rFont val="Times New Roman"/>
        <family val="1"/>
      </rPr>
      <t>D. tamalis</t>
    </r>
  </si>
  <si>
    <r>
      <t xml:space="preserve">HO </t>
    </r>
    <r>
      <rPr>
        <i/>
        <sz val="11"/>
        <rFont val="Times New Roman"/>
        <family val="1"/>
      </rPr>
      <t>R. pseudoumbilicus</t>
    </r>
  </si>
  <si>
    <r>
      <t xml:space="preserve">HO </t>
    </r>
    <r>
      <rPr>
        <i/>
        <sz val="11"/>
        <rFont val="Times New Roman"/>
        <family val="1"/>
      </rPr>
      <t>C. acutus/ O. rugosus</t>
    </r>
  </si>
  <si>
    <r>
      <t xml:space="preserve">LO </t>
    </r>
    <r>
      <rPr>
        <i/>
        <sz val="11"/>
        <rFont val="Times New Roman"/>
        <family val="1"/>
      </rPr>
      <t>N. amplificus</t>
    </r>
  </si>
  <si>
    <r>
      <t>LO</t>
    </r>
    <r>
      <rPr>
        <i/>
        <sz val="11"/>
        <rFont val="Times New Roman"/>
        <family val="1"/>
      </rPr>
      <t xml:space="preserve"> D. bellus</t>
    </r>
    <r>
      <rPr>
        <sz val="11"/>
        <rFont val="Times New Roman"/>
        <family val="1"/>
      </rPr>
      <t xml:space="preserve"> gr.</t>
    </r>
  </si>
  <si>
    <r>
      <t xml:space="preserve">LO </t>
    </r>
    <r>
      <rPr>
        <i/>
        <sz val="11"/>
        <rFont val="Times New Roman"/>
        <family val="1"/>
      </rPr>
      <t>C. calyculus</t>
    </r>
  </si>
  <si>
    <r>
      <t xml:space="preserve">HO </t>
    </r>
    <r>
      <rPr>
        <i/>
        <sz val="11"/>
        <rFont val="Times New Roman"/>
        <family val="1"/>
      </rPr>
      <t>C. miopelagicus</t>
    </r>
  </si>
  <si>
    <t>C2An.2n</t>
  </si>
  <si>
    <t>C2An.2r</t>
  </si>
  <si>
    <t>C2An.3n</t>
  </si>
  <si>
    <t xml:space="preserve">C2Ar </t>
  </si>
  <si>
    <t>C3n.1n (Cochiti)</t>
  </si>
  <si>
    <t>C3n.1r</t>
  </si>
  <si>
    <t>C3n.2n (Nunivak)</t>
  </si>
  <si>
    <t>C3n.2r</t>
  </si>
  <si>
    <t>C3n.1n (Sidufjall)</t>
  </si>
  <si>
    <t>C3n.3r</t>
  </si>
  <si>
    <t>C3n.1n (Thvera)</t>
  </si>
  <si>
    <t>C3r</t>
  </si>
  <si>
    <t>C3An.1n</t>
  </si>
  <si>
    <t>C3An.1r</t>
  </si>
  <si>
    <t>C3An.2n</t>
  </si>
  <si>
    <t>C3Ar</t>
  </si>
  <si>
    <t>C3Bn</t>
  </si>
  <si>
    <t>C3Br.1r</t>
  </si>
  <si>
    <t>C3Br.1n</t>
  </si>
  <si>
    <t>C3Br.2r</t>
  </si>
  <si>
    <t>C3Br.2n</t>
  </si>
  <si>
    <t>C3Br.3r</t>
  </si>
  <si>
    <t>C4n.1n</t>
  </si>
  <si>
    <t>C4n.1r</t>
  </si>
  <si>
    <t>C4n.2n</t>
  </si>
  <si>
    <t>C4r.1r</t>
  </si>
  <si>
    <t>C4r.1n</t>
  </si>
  <si>
    <t>C4r.2r</t>
  </si>
  <si>
    <t>C4An</t>
  </si>
  <si>
    <t>C4Ar.1r</t>
  </si>
  <si>
    <t>C4Ar.1n</t>
  </si>
  <si>
    <t>C4Ar.2r</t>
  </si>
  <si>
    <t>C4Ar.2n</t>
  </si>
  <si>
    <t>C4Ar.3r</t>
  </si>
  <si>
    <t>C5n.1n</t>
  </si>
  <si>
    <t>Depth (m)</t>
  </si>
  <si>
    <t>&lt;100m</t>
  </si>
  <si>
    <t>100 - 340</t>
  </si>
  <si>
    <t>340 - 460</t>
  </si>
  <si>
    <t>460 - 510</t>
  </si>
  <si>
    <t>510 - 604</t>
  </si>
  <si>
    <t>U1609A</t>
  </si>
  <si>
    <t>Type</t>
  </si>
  <si>
    <t>U1609B</t>
  </si>
  <si>
    <t>Interval thickness (m)</t>
  </si>
  <si>
    <t>Cycle thickness groups (m)</t>
  </si>
  <si>
    <t>Calculated cycle thickness (m)</t>
  </si>
  <si>
    <t>Regression derived precession thickness (m)</t>
  </si>
  <si>
    <t>Interval duration (myr)</t>
  </si>
  <si>
    <t>Interval sed rate (m/myr)</t>
  </si>
  <si>
    <t>Precession frequency used: 21.7kyr</t>
  </si>
  <si>
    <t>U1609A - bioevents only with no pmag at the bottom of the hole (Univ 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</si>
</sst>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1"/>
      <color theme="1"/>
      <name val="Helvetica"/>
      <family val="2"/>
    </font>
    <font>
      <i/>
      <sz val="11"/>
      <color theme="1"/>
      <name val="Helvetica"/>
      <family val="2"/>
    </font>
    <font>
      <b/>
      <sz val="11"/>
      <color theme="1"/>
      <name val="Calibri"/>
      <family val="2"/>
      <scheme val="minor"/>
    </font>
    <font>
      <i/>
      <sz val="12"/>
      <color rgb="FF808080"/>
      <name val="Helvetica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left"/>
    </xf>
    <xf numFmtId="0" fontId="9" fillId="3" borderId="1" xfId="0" applyFont="1" applyFill="1" applyBorder="1"/>
    <xf numFmtId="2" fontId="0" fillId="3" borderId="1" xfId="0" applyNumberFormat="1" applyFill="1" applyBorder="1"/>
    <xf numFmtId="0" fontId="0" fillId="3" borderId="1" xfId="0" applyFill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3" fillId="5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/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9" fillId="4" borderId="0" xfId="0" applyFont="1" applyFill="1"/>
    <xf numFmtId="2" fontId="0" fillId="4" borderId="0" xfId="0" applyNumberFormat="1" applyFill="1"/>
    <xf numFmtId="0" fontId="6" fillId="4" borderId="0" xfId="0" applyFont="1" applyFill="1"/>
    <xf numFmtId="0" fontId="1" fillId="4" borderId="0" xfId="0" applyFont="1" applyFill="1"/>
    <xf numFmtId="0" fontId="12" fillId="4" borderId="0" xfId="0" applyFont="1" applyFill="1"/>
    <xf numFmtId="0" fontId="2" fillId="4" borderId="0" xfId="0" applyFont="1" applyFill="1"/>
    <xf numFmtId="0" fontId="10" fillId="4" borderId="0" xfId="0" applyFont="1" applyFill="1"/>
    <xf numFmtId="2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4010085781669783"/>
                  <c:y val="3.889732029464058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'T1 - Sed rate calcs'!$C$3:$C$9</c:f>
              <c:numCache>
                <c:formatCode>General</c:formatCode>
                <c:ptCount val="7"/>
                <c:pt idx="0">
                  <c:v>1.59</c:v>
                </c:pt>
                <c:pt idx="1">
                  <c:v>1.6</c:v>
                </c:pt>
                <c:pt idx="2">
                  <c:v>2.09</c:v>
                </c:pt>
                <c:pt idx="3">
                  <c:v>2.41</c:v>
                </c:pt>
                <c:pt idx="4">
                  <c:v>2.5299999999999998</c:v>
                </c:pt>
                <c:pt idx="5">
                  <c:v>2.76</c:v>
                </c:pt>
                <c:pt idx="6">
                  <c:v>3.19</c:v>
                </c:pt>
              </c:numCache>
            </c:numRef>
          </c:xVal>
          <c:yVal>
            <c:numRef>
              <c:f>'T1 - Sed rate calcs'!$B$3:$B$9</c:f>
              <c:numCache>
                <c:formatCode>0.00</c:formatCode>
                <c:ptCount val="7"/>
                <c:pt idx="0">
                  <c:v>2.4700000000000002</c:v>
                </c:pt>
                <c:pt idx="1">
                  <c:v>6.3</c:v>
                </c:pt>
                <c:pt idx="2">
                  <c:v>54.65</c:v>
                </c:pt>
                <c:pt idx="3">
                  <c:v>54.65</c:v>
                </c:pt>
                <c:pt idx="4">
                  <c:v>50.2</c:v>
                </c:pt>
                <c:pt idx="5">
                  <c:v>83.13</c:v>
                </c:pt>
                <c:pt idx="6">
                  <c:v>92.62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7A-2B4C-8726-05E6F2289151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'T1 - Sed rate calcs'!$S$3:$S$4</c:f>
              <c:numCache>
                <c:formatCode>0.00</c:formatCode>
                <c:ptCount val="2"/>
                <c:pt idx="0">
                  <c:v>3.21</c:v>
                </c:pt>
                <c:pt idx="1">
                  <c:v>3.33</c:v>
                </c:pt>
              </c:numCache>
            </c:numRef>
          </c:xVal>
          <c:yVal>
            <c:numRef>
              <c:f>'T1 - Sed rate calcs'!$R$3:$R$4</c:f>
              <c:numCache>
                <c:formatCode>0.00</c:formatCode>
                <c:ptCount val="2"/>
                <c:pt idx="0">
                  <c:v>82</c:v>
                </c:pt>
                <c:pt idx="1">
                  <c:v>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7A-2B4C-8726-05E6F2289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546639"/>
        <c:axId val="126678479"/>
      </c:scatterChart>
      <c:valAx>
        <c:axId val="110546639"/>
        <c:scaling>
          <c:orientation val="minMax"/>
          <c:min val="1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  <a:r>
                  <a:rPr lang="en-US" baseline="0"/>
                  <a:t> (Ma)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78479"/>
        <c:crosses val="autoZero"/>
        <c:crossBetween val="midCat"/>
      </c:valAx>
      <c:valAx>
        <c:axId val="126678479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466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2336351706036743"/>
                  <c:y val="-4.457777777777777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'T1 - Sed rate calcs'!$C$10:$C$29</c:f>
              <c:numCache>
                <c:formatCode>General</c:formatCode>
                <c:ptCount val="20"/>
                <c:pt idx="0">
                  <c:v>3.31</c:v>
                </c:pt>
                <c:pt idx="1">
                  <c:v>3.57</c:v>
                </c:pt>
                <c:pt idx="2">
                  <c:v>3.6</c:v>
                </c:pt>
                <c:pt idx="3">
                  <c:v>3.61</c:v>
                </c:pt>
                <c:pt idx="4">
                  <c:v>3.8</c:v>
                </c:pt>
                <c:pt idx="5">
                  <c:v>3.81</c:v>
                </c:pt>
                <c:pt idx="6">
                  <c:v>3.82</c:v>
                </c:pt>
                <c:pt idx="7">
                  <c:v>4.1900000000000004</c:v>
                </c:pt>
                <c:pt idx="8">
                  <c:v>4.3</c:v>
                </c:pt>
                <c:pt idx="9">
                  <c:v>4.49</c:v>
                </c:pt>
                <c:pt idx="10">
                  <c:v>4.5</c:v>
                </c:pt>
                <c:pt idx="11">
                  <c:v>4.5199999999999996</c:v>
                </c:pt>
                <c:pt idx="12">
                  <c:v>4.63</c:v>
                </c:pt>
                <c:pt idx="13">
                  <c:v>4.8</c:v>
                </c:pt>
                <c:pt idx="14">
                  <c:v>4.9000000000000004</c:v>
                </c:pt>
                <c:pt idx="15">
                  <c:v>5</c:v>
                </c:pt>
                <c:pt idx="16">
                  <c:v>5.04</c:v>
                </c:pt>
                <c:pt idx="17">
                  <c:v>5.23</c:v>
                </c:pt>
                <c:pt idx="18">
                  <c:v>5.55</c:v>
                </c:pt>
                <c:pt idx="19">
                  <c:v>5.82</c:v>
                </c:pt>
              </c:numCache>
            </c:numRef>
          </c:xVal>
          <c:yVal>
            <c:numRef>
              <c:f>'T1 - Sed rate calcs'!$B$10:$B$29</c:f>
              <c:numCache>
                <c:formatCode>0.00</c:formatCode>
                <c:ptCount val="20"/>
                <c:pt idx="0">
                  <c:v>101.51</c:v>
                </c:pt>
                <c:pt idx="1">
                  <c:v>119.58</c:v>
                </c:pt>
                <c:pt idx="2">
                  <c:v>127</c:v>
                </c:pt>
                <c:pt idx="3">
                  <c:v>138.22</c:v>
                </c:pt>
                <c:pt idx="4">
                  <c:v>155.94</c:v>
                </c:pt>
                <c:pt idx="5">
                  <c:v>155.94</c:v>
                </c:pt>
                <c:pt idx="6">
                  <c:v>164.4</c:v>
                </c:pt>
                <c:pt idx="7">
                  <c:v>176</c:v>
                </c:pt>
                <c:pt idx="8">
                  <c:v>192</c:v>
                </c:pt>
                <c:pt idx="9">
                  <c:v>213</c:v>
                </c:pt>
                <c:pt idx="10">
                  <c:v>210.62</c:v>
                </c:pt>
                <c:pt idx="11">
                  <c:v>209.22</c:v>
                </c:pt>
                <c:pt idx="12">
                  <c:v>226</c:v>
                </c:pt>
                <c:pt idx="13">
                  <c:v>223</c:v>
                </c:pt>
                <c:pt idx="14">
                  <c:v>250</c:v>
                </c:pt>
                <c:pt idx="15">
                  <c:v>258</c:v>
                </c:pt>
                <c:pt idx="16">
                  <c:v>267.92</c:v>
                </c:pt>
                <c:pt idx="17">
                  <c:v>280</c:v>
                </c:pt>
                <c:pt idx="18">
                  <c:v>319.62</c:v>
                </c:pt>
                <c:pt idx="19">
                  <c:v>324.60000000000002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7A-2B4C-8726-05E6F2289151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5302189275316143"/>
                  <c:y val="-5.143326760137653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'T1 - Sed rate calcs'!$S$5:$S$15</c:f>
              <c:numCache>
                <c:formatCode>0.00</c:formatCode>
                <c:ptCount val="11"/>
                <c:pt idx="0">
                  <c:v>3.6</c:v>
                </c:pt>
                <c:pt idx="1">
                  <c:v>4.1900000000000004</c:v>
                </c:pt>
                <c:pt idx="2">
                  <c:v>4.3</c:v>
                </c:pt>
                <c:pt idx="3">
                  <c:v>4.49</c:v>
                </c:pt>
                <c:pt idx="4" formatCode="General">
                  <c:v>4.5</c:v>
                </c:pt>
                <c:pt idx="5">
                  <c:v>4.5199999999999996</c:v>
                </c:pt>
                <c:pt idx="6">
                  <c:v>4.63</c:v>
                </c:pt>
                <c:pt idx="7">
                  <c:v>4.8</c:v>
                </c:pt>
                <c:pt idx="8">
                  <c:v>4.9000000000000004</c:v>
                </c:pt>
                <c:pt idx="9">
                  <c:v>5</c:v>
                </c:pt>
                <c:pt idx="10">
                  <c:v>5.23</c:v>
                </c:pt>
              </c:numCache>
            </c:numRef>
          </c:xVal>
          <c:yVal>
            <c:numRef>
              <c:f>'T1 - Sed rate calcs'!$R$5:$R$15</c:f>
              <c:numCache>
                <c:formatCode>0.00</c:formatCode>
                <c:ptCount val="11"/>
                <c:pt idx="0">
                  <c:v>125</c:v>
                </c:pt>
                <c:pt idx="1">
                  <c:v>178</c:v>
                </c:pt>
                <c:pt idx="2">
                  <c:v>191</c:v>
                </c:pt>
                <c:pt idx="3">
                  <c:v>210</c:v>
                </c:pt>
                <c:pt idx="4">
                  <c:v>202.95</c:v>
                </c:pt>
                <c:pt idx="5">
                  <c:v>209.26</c:v>
                </c:pt>
                <c:pt idx="6">
                  <c:v>220</c:v>
                </c:pt>
                <c:pt idx="7">
                  <c:v>234</c:v>
                </c:pt>
                <c:pt idx="8">
                  <c:v>240</c:v>
                </c:pt>
                <c:pt idx="9">
                  <c:v>258</c:v>
                </c:pt>
                <c:pt idx="10">
                  <c:v>280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F3-C040-8380-B95B2D49B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546639"/>
        <c:axId val="126678479"/>
      </c:scatterChart>
      <c:valAx>
        <c:axId val="110546639"/>
        <c:scaling>
          <c:orientation val="minMax"/>
          <c:min val="3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  <a:r>
                  <a:rPr lang="en-US" baseline="0"/>
                  <a:t> (Ma)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78479"/>
        <c:crosses val="autoZero"/>
        <c:crossBetween val="midCat"/>
      </c:valAx>
      <c:valAx>
        <c:axId val="126678479"/>
        <c:scaling>
          <c:orientation val="maxMin"/>
          <c:max val="34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466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6544881889763778"/>
                  <c:y val="-1.265073947667804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'T1 - Sed rate calcs'!$C$30:$C$45</c:f>
              <c:numCache>
                <c:formatCode>General</c:formatCode>
                <c:ptCount val="16"/>
                <c:pt idx="0">
                  <c:v>5.94</c:v>
                </c:pt>
                <c:pt idx="1">
                  <c:v>5.98</c:v>
                </c:pt>
                <c:pt idx="2">
                  <c:v>6</c:v>
                </c:pt>
                <c:pt idx="3">
                  <c:v>6.02</c:v>
                </c:pt>
                <c:pt idx="4">
                  <c:v>6.27</c:v>
                </c:pt>
                <c:pt idx="5">
                  <c:v>6.38</c:v>
                </c:pt>
                <c:pt idx="6">
                  <c:v>6.82</c:v>
                </c:pt>
                <c:pt idx="7">
                  <c:v>6.91</c:v>
                </c:pt>
                <c:pt idx="8">
                  <c:v>7.1</c:v>
                </c:pt>
                <c:pt idx="9">
                  <c:v>7.1</c:v>
                </c:pt>
                <c:pt idx="10">
                  <c:v>7.21</c:v>
                </c:pt>
                <c:pt idx="11">
                  <c:v>7.24</c:v>
                </c:pt>
                <c:pt idx="12">
                  <c:v>7.36</c:v>
                </c:pt>
                <c:pt idx="13">
                  <c:v>7.45</c:v>
                </c:pt>
                <c:pt idx="14">
                  <c:v>7.51</c:v>
                </c:pt>
                <c:pt idx="15">
                  <c:v>7.78</c:v>
                </c:pt>
              </c:numCache>
            </c:numRef>
          </c:xVal>
          <c:yVal>
            <c:numRef>
              <c:f>'T1 - Sed rate calcs'!$B$30:$B$45</c:f>
              <c:numCache>
                <c:formatCode>0.00</c:formatCode>
                <c:ptCount val="16"/>
                <c:pt idx="0">
                  <c:v>341.08</c:v>
                </c:pt>
                <c:pt idx="1">
                  <c:v>350.8</c:v>
                </c:pt>
                <c:pt idx="2">
                  <c:v>350.81</c:v>
                </c:pt>
                <c:pt idx="3">
                  <c:v>348</c:v>
                </c:pt>
                <c:pt idx="4">
                  <c:v>366</c:v>
                </c:pt>
                <c:pt idx="5">
                  <c:v>373.74</c:v>
                </c:pt>
                <c:pt idx="6">
                  <c:v>382.05</c:v>
                </c:pt>
                <c:pt idx="7">
                  <c:v>411.07</c:v>
                </c:pt>
                <c:pt idx="8">
                  <c:v>418</c:v>
                </c:pt>
                <c:pt idx="9">
                  <c:v>430.55</c:v>
                </c:pt>
                <c:pt idx="10">
                  <c:v>426</c:v>
                </c:pt>
                <c:pt idx="11">
                  <c:v>435.38</c:v>
                </c:pt>
                <c:pt idx="12">
                  <c:v>443.81</c:v>
                </c:pt>
                <c:pt idx="13">
                  <c:v>437.39</c:v>
                </c:pt>
                <c:pt idx="14">
                  <c:v>450.8</c:v>
                </c:pt>
                <c:pt idx="15">
                  <c:v>449.8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7A-2B4C-8726-05E6F2289151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662095363079616"/>
                  <c:y val="-0.1868165205735015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'T1 - Sed rate calcs'!$S$16:$S$34</c:f>
              <c:numCache>
                <c:formatCode>General</c:formatCode>
                <c:ptCount val="19"/>
                <c:pt idx="0">
                  <c:v>6.02</c:v>
                </c:pt>
                <c:pt idx="1">
                  <c:v>5.94</c:v>
                </c:pt>
                <c:pt idx="2">
                  <c:v>6.27</c:v>
                </c:pt>
                <c:pt idx="3">
                  <c:v>5.98</c:v>
                </c:pt>
                <c:pt idx="4">
                  <c:v>6.38</c:v>
                </c:pt>
                <c:pt idx="5">
                  <c:v>6.39</c:v>
                </c:pt>
                <c:pt idx="6">
                  <c:v>6.73</c:v>
                </c:pt>
                <c:pt idx="7">
                  <c:v>7.1</c:v>
                </c:pt>
                <c:pt idx="8">
                  <c:v>7.21</c:v>
                </c:pt>
                <c:pt idx="9">
                  <c:v>6.91</c:v>
                </c:pt>
                <c:pt idx="10">
                  <c:v>7.24</c:v>
                </c:pt>
                <c:pt idx="11">
                  <c:v>7.26</c:v>
                </c:pt>
                <c:pt idx="12">
                  <c:v>7.31</c:v>
                </c:pt>
                <c:pt idx="13">
                  <c:v>7.1</c:v>
                </c:pt>
                <c:pt idx="14">
                  <c:v>7.28</c:v>
                </c:pt>
                <c:pt idx="15">
                  <c:v>7.45</c:v>
                </c:pt>
                <c:pt idx="16">
                  <c:v>7.36</c:v>
                </c:pt>
                <c:pt idx="17">
                  <c:v>7.46</c:v>
                </c:pt>
                <c:pt idx="18">
                  <c:v>7.5</c:v>
                </c:pt>
              </c:numCache>
            </c:numRef>
          </c:xVal>
          <c:yVal>
            <c:numRef>
              <c:f>'T1 - Sed rate calcs'!$R$16:$R$34</c:f>
              <c:numCache>
                <c:formatCode>0.00</c:formatCode>
                <c:ptCount val="19"/>
                <c:pt idx="0">
                  <c:v>347</c:v>
                </c:pt>
                <c:pt idx="1">
                  <c:v>363.16</c:v>
                </c:pt>
                <c:pt idx="2">
                  <c:v>367</c:v>
                </c:pt>
                <c:pt idx="3">
                  <c:v>369.85</c:v>
                </c:pt>
                <c:pt idx="4">
                  <c:v>374.38</c:v>
                </c:pt>
                <c:pt idx="5">
                  <c:v>381</c:v>
                </c:pt>
                <c:pt idx="6">
                  <c:v>405</c:v>
                </c:pt>
                <c:pt idx="7">
                  <c:v>420</c:v>
                </c:pt>
                <c:pt idx="8">
                  <c:v>433</c:v>
                </c:pt>
                <c:pt idx="9">
                  <c:v>433.75</c:v>
                </c:pt>
                <c:pt idx="10">
                  <c:v>436.63</c:v>
                </c:pt>
                <c:pt idx="11">
                  <c:v>437</c:v>
                </c:pt>
                <c:pt idx="12">
                  <c:v>439</c:v>
                </c:pt>
                <c:pt idx="13">
                  <c:v>439.4</c:v>
                </c:pt>
                <c:pt idx="14">
                  <c:v>439.43</c:v>
                </c:pt>
                <c:pt idx="15">
                  <c:v>441.43</c:v>
                </c:pt>
                <c:pt idx="16">
                  <c:v>443.54</c:v>
                </c:pt>
                <c:pt idx="17">
                  <c:v>452</c:v>
                </c:pt>
                <c:pt idx="18">
                  <c:v>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2B-0742-B969-E0808BCDF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546639"/>
        <c:axId val="126678479"/>
      </c:scatterChart>
      <c:valAx>
        <c:axId val="110546639"/>
        <c:scaling>
          <c:orientation val="minMax"/>
          <c:max val="8"/>
          <c:min val="6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  <a:r>
                  <a:rPr lang="en-US" baseline="0"/>
                  <a:t> (Ma)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78479"/>
        <c:crosses val="autoZero"/>
        <c:crossBetween val="midCat"/>
      </c:valAx>
      <c:valAx>
        <c:axId val="126678479"/>
        <c:scaling>
          <c:orientation val="maxMin"/>
          <c:max val="46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466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3060411198600174"/>
                  <c:y val="-0.6024228571428571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'T1 - Sed rate calcs'!$C$46:$C$51</c:f>
              <c:numCache>
                <c:formatCode>General</c:formatCode>
                <c:ptCount val="6"/>
                <c:pt idx="0">
                  <c:v>8.1300000000000008</c:v>
                </c:pt>
                <c:pt idx="1">
                  <c:v>8.26</c:v>
                </c:pt>
                <c:pt idx="2">
                  <c:v>8.3000000000000007</c:v>
                </c:pt>
                <c:pt idx="3">
                  <c:v>8.77</c:v>
                </c:pt>
                <c:pt idx="4">
                  <c:v>8.8000000000000007</c:v>
                </c:pt>
                <c:pt idx="5">
                  <c:v>8.83</c:v>
                </c:pt>
              </c:numCache>
            </c:numRef>
          </c:xVal>
          <c:yVal>
            <c:numRef>
              <c:f>'T1 - Sed rate calcs'!$B$46:$B$51</c:f>
              <c:numCache>
                <c:formatCode>0.00</c:formatCode>
                <c:ptCount val="6"/>
                <c:pt idx="0">
                  <c:v>491</c:v>
                </c:pt>
                <c:pt idx="1">
                  <c:v>497</c:v>
                </c:pt>
                <c:pt idx="2">
                  <c:v>499</c:v>
                </c:pt>
                <c:pt idx="3">
                  <c:v>514</c:v>
                </c:pt>
                <c:pt idx="4">
                  <c:v>498.06</c:v>
                </c:pt>
                <c:pt idx="5">
                  <c:v>507.79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7A-2B4C-8726-05E6F2289151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967205799172527"/>
                  <c:y val="-0.600647991270448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'T1 - Sed rate calcs'!$S$35:$S$43</c:f>
              <c:numCache>
                <c:formatCode>0.00</c:formatCode>
                <c:ptCount val="9"/>
                <c:pt idx="0">
                  <c:v>7.51</c:v>
                </c:pt>
                <c:pt idx="1">
                  <c:v>7.54</c:v>
                </c:pt>
                <c:pt idx="2">
                  <c:v>7.65</c:v>
                </c:pt>
                <c:pt idx="3">
                  <c:v>7.7</c:v>
                </c:pt>
                <c:pt idx="4" formatCode="General">
                  <c:v>7.78</c:v>
                </c:pt>
                <c:pt idx="5">
                  <c:v>8.1300000000000008</c:v>
                </c:pt>
                <c:pt idx="6">
                  <c:v>8.26</c:v>
                </c:pt>
                <c:pt idx="7">
                  <c:v>8.3000000000000007</c:v>
                </c:pt>
                <c:pt idx="8" formatCode="General">
                  <c:v>8.8000000000000007</c:v>
                </c:pt>
              </c:numCache>
            </c:numRef>
          </c:xVal>
          <c:yVal>
            <c:numRef>
              <c:f>'T1 - Sed rate calcs'!$R$35:$R$43</c:f>
              <c:numCache>
                <c:formatCode>0.00</c:formatCode>
                <c:ptCount val="9"/>
                <c:pt idx="0">
                  <c:v>462.95</c:v>
                </c:pt>
                <c:pt idx="1">
                  <c:v>462</c:v>
                </c:pt>
                <c:pt idx="2">
                  <c:v>465</c:v>
                </c:pt>
                <c:pt idx="3">
                  <c:v>470</c:v>
                </c:pt>
                <c:pt idx="4">
                  <c:v>472.62</c:v>
                </c:pt>
                <c:pt idx="5">
                  <c:v>494</c:v>
                </c:pt>
                <c:pt idx="6">
                  <c:v>504</c:v>
                </c:pt>
                <c:pt idx="7">
                  <c:v>506</c:v>
                </c:pt>
                <c:pt idx="8">
                  <c:v>501.42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41-434A-94A7-E1E67C94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546639"/>
        <c:axId val="126678479"/>
      </c:scatterChart>
      <c:valAx>
        <c:axId val="110546639"/>
        <c:scaling>
          <c:orientation val="minMax"/>
          <c:max val="9"/>
          <c:min val="8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  <a:r>
                  <a:rPr lang="en-US" baseline="0"/>
                  <a:t> (Ma)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78479"/>
        <c:crosses val="autoZero"/>
        <c:crossBetween val="midCat"/>
      </c:valAx>
      <c:valAx>
        <c:axId val="126678479"/>
        <c:scaling>
          <c:orientation val="maxMin"/>
          <c:max val="510"/>
          <c:min val="4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466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'T1 - Sed rate calcs'!$C$52:$C$63</c:f>
              <c:numCache>
                <c:formatCode>General</c:formatCode>
                <c:ptCount val="12"/>
                <c:pt idx="0">
                  <c:v>9</c:v>
                </c:pt>
                <c:pt idx="1">
                  <c:v>9.11</c:v>
                </c:pt>
                <c:pt idx="2">
                  <c:v>9.31</c:v>
                </c:pt>
                <c:pt idx="3">
                  <c:v>9.43</c:v>
                </c:pt>
                <c:pt idx="4">
                  <c:v>9.65</c:v>
                </c:pt>
                <c:pt idx="5">
                  <c:v>9.7200000000000006</c:v>
                </c:pt>
                <c:pt idx="6">
                  <c:v>9.7899999999999991</c:v>
                </c:pt>
                <c:pt idx="7">
                  <c:v>9.94</c:v>
                </c:pt>
                <c:pt idx="8">
                  <c:v>10.64</c:v>
                </c:pt>
                <c:pt idx="9">
                  <c:v>10.8</c:v>
                </c:pt>
                <c:pt idx="10">
                  <c:v>11.04</c:v>
                </c:pt>
                <c:pt idx="11">
                  <c:v>11.19</c:v>
                </c:pt>
              </c:numCache>
            </c:numRef>
          </c:xVal>
          <c:yVal>
            <c:numRef>
              <c:f>'T1 - Sed rate calcs'!$B$52:$B$63</c:f>
              <c:numCache>
                <c:formatCode>0.00</c:formatCode>
                <c:ptCount val="12"/>
                <c:pt idx="0">
                  <c:v>517.85</c:v>
                </c:pt>
                <c:pt idx="1">
                  <c:v>522</c:v>
                </c:pt>
                <c:pt idx="2">
                  <c:v>531</c:v>
                </c:pt>
                <c:pt idx="3">
                  <c:v>537</c:v>
                </c:pt>
                <c:pt idx="4">
                  <c:v>551</c:v>
                </c:pt>
                <c:pt idx="5">
                  <c:v>555</c:v>
                </c:pt>
                <c:pt idx="6">
                  <c:v>561</c:v>
                </c:pt>
                <c:pt idx="7">
                  <c:v>533</c:v>
                </c:pt>
                <c:pt idx="8">
                  <c:v>543.71</c:v>
                </c:pt>
                <c:pt idx="9">
                  <c:v>555.83000000000004</c:v>
                </c:pt>
                <c:pt idx="10">
                  <c:v>593.77</c:v>
                </c:pt>
                <c:pt idx="11">
                  <c:v>593.79999999999995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7A-2B4C-8726-05E6F2289151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2527777777777783E-2"/>
                  <c:y val="-0.428596540507235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'T1 - Sed rate calcs'!$C$66:$C$70</c:f>
              <c:numCache>
                <c:formatCode>General</c:formatCode>
                <c:ptCount val="5"/>
                <c:pt idx="0">
                  <c:v>9</c:v>
                </c:pt>
                <c:pt idx="1">
                  <c:v>10.64</c:v>
                </c:pt>
                <c:pt idx="2">
                  <c:v>10.8</c:v>
                </c:pt>
                <c:pt idx="3">
                  <c:v>11.04</c:v>
                </c:pt>
                <c:pt idx="4">
                  <c:v>11.19</c:v>
                </c:pt>
              </c:numCache>
            </c:numRef>
          </c:xVal>
          <c:yVal>
            <c:numRef>
              <c:f>'T1 - Sed rate calcs'!$B$66:$B$70</c:f>
              <c:numCache>
                <c:formatCode>0.00</c:formatCode>
                <c:ptCount val="5"/>
                <c:pt idx="0">
                  <c:v>517.85</c:v>
                </c:pt>
                <c:pt idx="1">
                  <c:v>543.71</c:v>
                </c:pt>
                <c:pt idx="2">
                  <c:v>555.83000000000004</c:v>
                </c:pt>
                <c:pt idx="3">
                  <c:v>593.77</c:v>
                </c:pt>
                <c:pt idx="4">
                  <c:v>593.79999999999995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39-9841-AFE4-B9BE49BA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546639"/>
        <c:axId val="126678479"/>
      </c:scatterChart>
      <c:valAx>
        <c:axId val="110546639"/>
        <c:scaling>
          <c:orientation val="minMax"/>
          <c:max val="11.5"/>
          <c:min val="8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  <a:r>
                  <a:rPr lang="en-US" baseline="0"/>
                  <a:t> (Ma)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78479"/>
        <c:crosses val="autoZero"/>
        <c:crossBetween val="midCat"/>
      </c:valAx>
      <c:valAx>
        <c:axId val="126678479"/>
        <c:scaling>
          <c:orientation val="maxMin"/>
          <c:max val="605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466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44450</xdr:colOff>
      <xdr:row>0</xdr:row>
      <xdr:rowOff>25400</xdr:rowOff>
    </xdr:from>
    <xdr:to>
      <xdr:col>14</xdr:col>
      <xdr:colOff>488950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11DBF6-5181-A714-0404-14C07EBB67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44450</xdr:colOff>
      <xdr:row>14</xdr:row>
      <xdr:rowOff>38100</xdr:rowOff>
    </xdr:from>
    <xdr:to>
      <xdr:col>14</xdr:col>
      <xdr:colOff>488950</xdr:colOff>
      <xdr:row>28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375E56-70DF-24A9-D878-10C3396521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44450</xdr:colOff>
      <xdr:row>28</xdr:row>
      <xdr:rowOff>101600</xdr:rowOff>
    </xdr:from>
    <xdr:to>
      <xdr:col>14</xdr:col>
      <xdr:colOff>488950</xdr:colOff>
      <xdr:row>41</xdr:row>
      <xdr:rowOff>50800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94AC036-2606-BF6D-A28E-BC3936D0BB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44450</xdr:colOff>
      <xdr:row>41</xdr:row>
      <xdr:rowOff>88900</xdr:rowOff>
    </xdr:from>
    <xdr:to>
      <xdr:col>14</xdr:col>
      <xdr:colOff>488950</xdr:colOff>
      <xdr:row>55</xdr:row>
      <xdr:rowOff>88900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98AC0E5-4A3F-1C07-761A-0751E56E6E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31750</xdr:colOff>
      <xdr:row>55</xdr:row>
      <xdr:rowOff>114300</xdr:rowOff>
    </xdr:from>
    <xdr:to>
      <xdr:col>14</xdr:col>
      <xdr:colOff>476250</xdr:colOff>
      <xdr:row>70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38AEEA7-08DD-29DC-21BF-DA1D260963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3D469-1E51-1346-8C41-13161A9E0C0F}">
  <dimension ref="A1:Z70"/>
  <sheetViews>
    <sheetView tabSelected="1" topLeftCell="A2" zoomScale="90" zoomScaleNormal="90" workbookViewId="0">
      <selection activeCell="I10" sqref="I10:I29"/>
    </sheetView>
  </sheetViews>
  <sheetFormatPr baseColWidth="10" defaultRowHeight="15"/>
  <cols>
    <col min="1" max="1" width="35.33203125" style="1" customWidth="1"/>
    <col min="2" max="2" width="8.6640625" customWidth="1"/>
    <col min="3" max="3" width="7.5" bestFit="1" customWidth="1"/>
    <col min="4" max="4" width="12.5" style="2" bestFit="1" customWidth="1"/>
    <col min="5" max="5" width="11.1640625" style="2" bestFit="1" customWidth="1"/>
    <col min="6" max="6" width="11.5" style="2" bestFit="1" customWidth="1"/>
    <col min="7" max="8" width="13.33203125" style="2" customWidth="1"/>
    <col min="9" max="9" width="19.5" style="2" bestFit="1" customWidth="1"/>
    <col min="16" max="16" width="48.1640625" bestFit="1" customWidth="1"/>
    <col min="17" max="17" width="10.6640625" bestFit="1" customWidth="1"/>
    <col min="18" max="18" width="10.6640625" customWidth="1"/>
    <col min="19" max="19" width="6.1640625" bestFit="1" customWidth="1"/>
    <col min="20" max="20" width="6" bestFit="1" customWidth="1"/>
    <col min="21" max="21" width="12.5" style="28" bestFit="1" customWidth="1"/>
    <col min="22" max="22" width="11.1640625" style="28" customWidth="1"/>
    <col min="23" max="23" width="11.5" style="28" customWidth="1"/>
    <col min="24" max="24" width="10.83203125" style="28" bestFit="1" customWidth="1"/>
    <col min="25" max="25" width="14" style="28" customWidth="1"/>
    <col min="26" max="26" width="19.6640625" style="28" customWidth="1"/>
  </cols>
  <sheetData>
    <row r="1" spans="1:26">
      <c r="A1" s="47" t="s">
        <v>92</v>
      </c>
      <c r="B1" s="47"/>
      <c r="C1" s="47"/>
      <c r="D1" s="47"/>
      <c r="E1" s="47"/>
      <c r="F1" s="47"/>
      <c r="G1" s="47"/>
      <c r="H1" s="47"/>
      <c r="I1" s="47"/>
      <c r="P1" s="48" t="s">
        <v>94</v>
      </c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48">
      <c r="A2" s="8" t="s">
        <v>9</v>
      </c>
      <c r="B2" s="11" t="s">
        <v>86</v>
      </c>
      <c r="C2" s="11" t="s">
        <v>10</v>
      </c>
      <c r="D2" s="25" t="s">
        <v>96</v>
      </c>
      <c r="E2" s="25" t="s">
        <v>95</v>
      </c>
      <c r="F2" s="25" t="s">
        <v>99</v>
      </c>
      <c r="G2" s="25" t="s">
        <v>100</v>
      </c>
      <c r="H2" s="25" t="s">
        <v>97</v>
      </c>
      <c r="I2" s="25" t="s">
        <v>98</v>
      </c>
      <c r="P2" s="22" t="s">
        <v>0</v>
      </c>
      <c r="Q2" s="24" t="s">
        <v>1</v>
      </c>
      <c r="R2" s="24" t="s">
        <v>1</v>
      </c>
      <c r="S2" s="24" t="s">
        <v>2</v>
      </c>
      <c r="T2" s="17" t="s">
        <v>93</v>
      </c>
      <c r="U2" s="26" t="s">
        <v>96</v>
      </c>
      <c r="V2" s="26" t="s">
        <v>95</v>
      </c>
      <c r="W2" s="26" t="s">
        <v>99</v>
      </c>
      <c r="X2" s="26" t="s">
        <v>100</v>
      </c>
      <c r="Y2" s="26" t="s">
        <v>97</v>
      </c>
      <c r="Z2" s="26" t="s">
        <v>98</v>
      </c>
    </row>
    <row r="3" spans="1:26">
      <c r="A3" s="13" t="s">
        <v>39</v>
      </c>
      <c r="B3" s="10">
        <v>2.4700000000000002</v>
      </c>
      <c r="C3" s="12">
        <v>1.59</v>
      </c>
      <c r="D3" s="15"/>
      <c r="E3" s="15"/>
      <c r="F3" s="15"/>
      <c r="G3" s="15"/>
      <c r="H3" s="15"/>
      <c r="I3" s="15"/>
      <c r="P3" s="19" t="s">
        <v>51</v>
      </c>
      <c r="Q3" s="35">
        <v>82</v>
      </c>
      <c r="R3" s="36">
        <v>82</v>
      </c>
      <c r="S3" s="20">
        <v>3.21</v>
      </c>
      <c r="T3" s="19" t="s">
        <v>28</v>
      </c>
      <c r="U3" s="43" t="s">
        <v>87</v>
      </c>
      <c r="V3" s="44">
        <f>R4-R3</f>
        <v>13</v>
      </c>
      <c r="W3" s="46">
        <f>S4-S3</f>
        <v>0.12000000000000011</v>
      </c>
      <c r="X3" s="46">
        <f>V3/W3</f>
        <v>108.33333333333324</v>
      </c>
      <c r="Y3" s="46">
        <f>(X3/1000)*21.7</f>
        <v>2.3508333333333313</v>
      </c>
      <c r="Z3" s="45"/>
    </row>
    <row r="4" spans="1:26">
      <c r="A4" s="13" t="s">
        <v>40</v>
      </c>
      <c r="B4" s="10">
        <v>6.3</v>
      </c>
      <c r="C4" s="12">
        <v>1.6</v>
      </c>
      <c r="D4" s="49" t="s">
        <v>87</v>
      </c>
      <c r="E4" s="50">
        <f>B9-B4</f>
        <v>86.320000000000007</v>
      </c>
      <c r="F4" s="49">
        <f>C9-C3</f>
        <v>1.5999999999999999</v>
      </c>
      <c r="G4" s="50">
        <f>E4/F4</f>
        <v>53.95000000000001</v>
      </c>
      <c r="H4" s="50">
        <f>(G4/1000)*21.7</f>
        <v>1.1707150000000002</v>
      </c>
      <c r="I4" s="50">
        <f>55.621*0.0217</f>
        <v>1.2069757000000001</v>
      </c>
      <c r="P4" s="19" t="s">
        <v>52</v>
      </c>
      <c r="Q4" s="35">
        <v>95</v>
      </c>
      <c r="R4" s="36">
        <v>95</v>
      </c>
      <c r="S4" s="20">
        <v>3.33</v>
      </c>
      <c r="T4" s="19" t="s">
        <v>28</v>
      </c>
      <c r="U4" s="43"/>
      <c r="V4" s="45"/>
      <c r="W4" s="46"/>
      <c r="X4" s="46"/>
      <c r="Y4" s="46"/>
      <c r="Z4" s="45"/>
    </row>
    <row r="5" spans="1:26" ht="16">
      <c r="A5" s="5" t="s">
        <v>11</v>
      </c>
      <c r="B5" s="10">
        <v>54.65</v>
      </c>
      <c r="C5" s="16">
        <v>2.09</v>
      </c>
      <c r="D5" s="49"/>
      <c r="E5" s="50"/>
      <c r="F5" s="49"/>
      <c r="G5" s="50"/>
      <c r="H5" s="50"/>
      <c r="I5" s="50"/>
      <c r="P5" s="19" t="s">
        <v>53</v>
      </c>
      <c r="Q5" s="35">
        <v>125</v>
      </c>
      <c r="R5" s="36">
        <v>125</v>
      </c>
      <c r="S5" s="20">
        <v>3.6</v>
      </c>
      <c r="T5" s="19" t="s">
        <v>28</v>
      </c>
      <c r="U5" s="43" t="s">
        <v>88</v>
      </c>
      <c r="V5" s="51">
        <f>R15-R5</f>
        <v>155</v>
      </c>
      <c r="W5" s="42">
        <f>S15-S5</f>
        <v>1.6300000000000003</v>
      </c>
      <c r="X5" s="42">
        <f>V5/W5</f>
        <v>95.092024539877286</v>
      </c>
      <c r="Y5" s="42">
        <f>(X5/1000)*21.7</f>
        <v>2.0634969325153372</v>
      </c>
      <c r="Z5" s="42">
        <f>93.782*0.0217</f>
        <v>2.0350693999999998</v>
      </c>
    </row>
    <row r="6" spans="1:26" ht="16">
      <c r="A6" s="5" t="s">
        <v>12</v>
      </c>
      <c r="B6" s="10">
        <v>54.65</v>
      </c>
      <c r="C6" s="16">
        <v>2.41</v>
      </c>
      <c r="D6" s="49"/>
      <c r="E6" s="50"/>
      <c r="F6" s="49"/>
      <c r="G6" s="50"/>
      <c r="H6" s="50"/>
      <c r="I6" s="50"/>
      <c r="P6" s="19" t="s">
        <v>54</v>
      </c>
      <c r="Q6" s="35">
        <v>178</v>
      </c>
      <c r="R6" s="36">
        <v>178</v>
      </c>
      <c r="S6" s="20">
        <v>4.1900000000000004</v>
      </c>
      <c r="T6" s="19" t="s">
        <v>28</v>
      </c>
      <c r="U6" s="43"/>
      <c r="V6" s="43"/>
      <c r="W6" s="42"/>
      <c r="X6" s="42"/>
      <c r="Y6" s="42"/>
      <c r="Z6" s="42"/>
    </row>
    <row r="7" spans="1:26">
      <c r="A7" s="13" t="s">
        <v>41</v>
      </c>
      <c r="B7" s="10">
        <v>50.2</v>
      </c>
      <c r="C7" s="12">
        <v>2.5299999999999998</v>
      </c>
      <c r="D7" s="49"/>
      <c r="E7" s="50"/>
      <c r="F7" s="49"/>
      <c r="G7" s="50"/>
      <c r="H7" s="50"/>
      <c r="I7" s="50"/>
      <c r="P7" s="19" t="s">
        <v>55</v>
      </c>
      <c r="Q7" s="35">
        <v>191</v>
      </c>
      <c r="R7" s="36">
        <v>191</v>
      </c>
      <c r="S7" s="20">
        <v>4.3</v>
      </c>
      <c r="T7" s="19" t="s">
        <v>28</v>
      </c>
      <c r="U7" s="43"/>
      <c r="V7" s="43"/>
      <c r="W7" s="42"/>
      <c r="X7" s="42"/>
      <c r="Y7" s="42"/>
      <c r="Z7" s="42"/>
    </row>
    <row r="8" spans="1:26">
      <c r="A8" s="13" t="s">
        <v>42</v>
      </c>
      <c r="B8" s="10">
        <v>83.13</v>
      </c>
      <c r="C8" s="12">
        <v>2.76</v>
      </c>
      <c r="D8" s="49"/>
      <c r="E8" s="50"/>
      <c r="F8" s="49"/>
      <c r="G8" s="50"/>
      <c r="H8" s="50"/>
      <c r="I8" s="50"/>
      <c r="P8" s="19" t="s">
        <v>56</v>
      </c>
      <c r="Q8" s="35">
        <v>210</v>
      </c>
      <c r="R8" s="36">
        <v>210</v>
      </c>
      <c r="S8" s="20">
        <v>4.49</v>
      </c>
      <c r="T8" s="19" t="s">
        <v>28</v>
      </c>
      <c r="U8" s="43"/>
      <c r="V8" s="43"/>
      <c r="W8" s="42"/>
      <c r="X8" s="42"/>
      <c r="Y8" s="42"/>
      <c r="Z8" s="42"/>
    </row>
    <row r="9" spans="1:26" ht="16">
      <c r="A9" s="5" t="s">
        <v>13</v>
      </c>
      <c r="B9" s="10">
        <v>92.62</v>
      </c>
      <c r="C9" s="16">
        <v>3.19</v>
      </c>
      <c r="D9" s="49"/>
      <c r="E9" s="50"/>
      <c r="F9" s="49"/>
      <c r="G9" s="50"/>
      <c r="H9" s="50"/>
      <c r="I9" s="50"/>
      <c r="P9" s="21" t="s">
        <v>31</v>
      </c>
      <c r="Q9" s="37">
        <v>202.95</v>
      </c>
      <c r="R9" s="36">
        <v>202.95</v>
      </c>
      <c r="S9" s="21">
        <v>4.5</v>
      </c>
      <c r="T9" s="19" t="s">
        <v>30</v>
      </c>
      <c r="U9" s="43"/>
      <c r="V9" s="43"/>
      <c r="W9" s="42"/>
      <c r="X9" s="42"/>
      <c r="Y9" s="42"/>
      <c r="Z9" s="42"/>
    </row>
    <row r="10" spans="1:26" ht="16">
      <c r="A10" s="5" t="s">
        <v>14</v>
      </c>
      <c r="B10" s="10">
        <v>101.51</v>
      </c>
      <c r="C10" s="16">
        <v>3.31</v>
      </c>
      <c r="D10" s="49" t="s">
        <v>88</v>
      </c>
      <c r="E10" s="50">
        <f>B29-B10</f>
        <v>223.09000000000003</v>
      </c>
      <c r="F10" s="49">
        <f>C29-C10</f>
        <v>2.5100000000000002</v>
      </c>
      <c r="G10" s="50">
        <f>E10/F10</f>
        <v>88.880478087649408</v>
      </c>
      <c r="H10" s="50">
        <f>(G10/1000)*21.7</f>
        <v>1.9287063745019923</v>
      </c>
      <c r="I10" s="50">
        <f>90.347*0.0217</f>
        <v>1.9605298999999998</v>
      </c>
      <c r="P10" s="22" t="s">
        <v>3</v>
      </c>
      <c r="Q10" s="38">
        <v>209.26</v>
      </c>
      <c r="R10" s="36">
        <v>209.26</v>
      </c>
      <c r="S10" s="24">
        <v>4.5199999999999996</v>
      </c>
      <c r="T10" s="19" t="s">
        <v>29</v>
      </c>
      <c r="U10" s="43"/>
      <c r="V10" s="43"/>
      <c r="W10" s="42"/>
      <c r="X10" s="42"/>
      <c r="Y10" s="42"/>
      <c r="Z10" s="42"/>
    </row>
    <row r="11" spans="1:26" ht="16">
      <c r="A11" s="5" t="s">
        <v>15</v>
      </c>
      <c r="B11" s="10">
        <v>119.58</v>
      </c>
      <c r="C11" s="16">
        <v>3.57</v>
      </c>
      <c r="D11" s="49"/>
      <c r="E11" s="50"/>
      <c r="F11" s="49"/>
      <c r="G11" s="50"/>
      <c r="H11" s="50"/>
      <c r="I11" s="50"/>
      <c r="P11" s="19" t="s">
        <v>57</v>
      </c>
      <c r="Q11" s="35">
        <v>220</v>
      </c>
      <c r="R11" s="36">
        <v>220</v>
      </c>
      <c r="S11" s="20">
        <v>4.63</v>
      </c>
      <c r="T11" s="19" t="s">
        <v>28</v>
      </c>
      <c r="U11" s="43"/>
      <c r="V11" s="43"/>
      <c r="W11" s="42"/>
      <c r="X11" s="42"/>
      <c r="Y11" s="42"/>
      <c r="Z11" s="42"/>
    </row>
    <row r="12" spans="1:26">
      <c r="A12" s="8" t="s">
        <v>53</v>
      </c>
      <c r="B12" s="10">
        <v>127</v>
      </c>
      <c r="C12" s="9">
        <v>3.6</v>
      </c>
      <c r="D12" s="49"/>
      <c r="E12" s="50"/>
      <c r="F12" s="49"/>
      <c r="G12" s="50"/>
      <c r="H12" s="50"/>
      <c r="I12" s="50"/>
      <c r="P12" s="19" t="s">
        <v>58</v>
      </c>
      <c r="Q12" s="35">
        <v>234</v>
      </c>
      <c r="R12" s="36">
        <v>234</v>
      </c>
      <c r="S12" s="20">
        <v>4.8</v>
      </c>
      <c r="T12" s="19" t="s">
        <v>28</v>
      </c>
      <c r="U12" s="43"/>
      <c r="V12" s="43"/>
      <c r="W12" s="42"/>
      <c r="X12" s="42"/>
      <c r="Y12" s="42"/>
      <c r="Z12" s="42"/>
    </row>
    <row r="13" spans="1:26" ht="16">
      <c r="A13" s="6" t="s">
        <v>43</v>
      </c>
      <c r="B13" s="10">
        <v>138.22</v>
      </c>
      <c r="C13" s="7">
        <v>3.61</v>
      </c>
      <c r="D13" s="49"/>
      <c r="E13" s="50"/>
      <c r="F13" s="49"/>
      <c r="G13" s="50"/>
      <c r="H13" s="50"/>
      <c r="I13" s="50"/>
      <c r="P13" s="19" t="s">
        <v>59</v>
      </c>
      <c r="Q13" s="35">
        <v>240</v>
      </c>
      <c r="R13" s="36">
        <v>240</v>
      </c>
      <c r="S13" s="20">
        <v>4.9000000000000004</v>
      </c>
      <c r="T13" s="19" t="s">
        <v>28</v>
      </c>
      <c r="U13" s="43"/>
      <c r="V13" s="43"/>
      <c r="W13" s="42"/>
      <c r="X13" s="42"/>
      <c r="Y13" s="42"/>
      <c r="Z13" s="42"/>
    </row>
    <row r="14" spans="1:26" ht="16">
      <c r="A14" s="6" t="s">
        <v>44</v>
      </c>
      <c r="B14" s="10">
        <v>155.94</v>
      </c>
      <c r="C14" s="7">
        <v>3.8</v>
      </c>
      <c r="D14" s="49"/>
      <c r="E14" s="50"/>
      <c r="F14" s="49"/>
      <c r="G14" s="50"/>
      <c r="H14" s="50"/>
      <c r="I14" s="50"/>
      <c r="P14" s="19" t="s">
        <v>60</v>
      </c>
      <c r="Q14" s="35">
        <v>258</v>
      </c>
      <c r="R14" s="36">
        <v>258</v>
      </c>
      <c r="S14" s="20">
        <v>5</v>
      </c>
      <c r="T14" s="19" t="s">
        <v>28</v>
      </c>
      <c r="U14" s="43"/>
      <c r="V14" s="43"/>
      <c r="W14" s="42"/>
      <c r="X14" s="42"/>
      <c r="Y14" s="42"/>
      <c r="Z14" s="42"/>
    </row>
    <row r="15" spans="1:26" ht="16">
      <c r="A15" s="5" t="s">
        <v>16</v>
      </c>
      <c r="B15" s="10">
        <v>155.94</v>
      </c>
      <c r="C15" s="16">
        <v>3.81</v>
      </c>
      <c r="D15" s="49"/>
      <c r="E15" s="50"/>
      <c r="F15" s="49"/>
      <c r="G15" s="50"/>
      <c r="H15" s="50"/>
      <c r="I15" s="50"/>
      <c r="P15" s="19" t="s">
        <v>61</v>
      </c>
      <c r="Q15" s="35">
        <v>280</v>
      </c>
      <c r="R15" s="36">
        <v>280</v>
      </c>
      <c r="S15" s="20">
        <v>5.23</v>
      </c>
      <c r="T15" s="19" t="s">
        <v>28</v>
      </c>
      <c r="U15" s="43"/>
      <c r="V15" s="43"/>
      <c r="W15" s="42"/>
      <c r="X15" s="42"/>
      <c r="Y15" s="42"/>
      <c r="Z15" s="42"/>
    </row>
    <row r="16" spans="1:26" ht="16">
      <c r="A16" s="6" t="s">
        <v>45</v>
      </c>
      <c r="B16" s="10">
        <v>164.4</v>
      </c>
      <c r="C16" s="7">
        <v>3.82</v>
      </c>
      <c r="D16" s="49"/>
      <c r="E16" s="50"/>
      <c r="F16" s="49"/>
      <c r="G16" s="50"/>
      <c r="H16" s="50"/>
      <c r="I16" s="50"/>
      <c r="P16" s="19" t="s">
        <v>62</v>
      </c>
      <c r="Q16" s="35">
        <v>347</v>
      </c>
      <c r="R16" s="36">
        <v>347</v>
      </c>
      <c r="S16" s="35">
        <v>6.02</v>
      </c>
      <c r="T16" s="19" t="s">
        <v>28</v>
      </c>
      <c r="U16" s="43" t="s">
        <v>89</v>
      </c>
      <c r="V16" s="42">
        <f>R34-R16</f>
        <v>108</v>
      </c>
      <c r="W16" s="42">
        <f>S34-S16</f>
        <v>1.4800000000000004</v>
      </c>
      <c r="X16" s="42">
        <f>V16/W16</f>
        <v>72.972972972972954</v>
      </c>
      <c r="Y16" s="42">
        <f>(X16/1000)*21.7</f>
        <v>1.583513513513513</v>
      </c>
      <c r="Z16" s="42">
        <f>62.735*0.0217</f>
        <v>1.3613495</v>
      </c>
    </row>
    <row r="17" spans="1:26" ht="16" customHeight="1">
      <c r="A17" s="8" t="s">
        <v>54</v>
      </c>
      <c r="B17" s="10">
        <v>176</v>
      </c>
      <c r="C17" s="9">
        <v>4.1900000000000004</v>
      </c>
      <c r="D17" s="49"/>
      <c r="E17" s="50"/>
      <c r="F17" s="49"/>
      <c r="G17" s="50"/>
      <c r="H17" s="50"/>
      <c r="I17" s="50"/>
      <c r="P17" s="18" t="s">
        <v>32</v>
      </c>
      <c r="Q17" s="37">
        <v>363.16</v>
      </c>
      <c r="R17" s="36">
        <v>363.16</v>
      </c>
      <c r="S17" s="37">
        <v>5.94</v>
      </c>
      <c r="T17" s="19" t="s">
        <v>30</v>
      </c>
      <c r="U17" s="43"/>
      <c r="V17" s="43"/>
      <c r="W17" s="42"/>
      <c r="X17" s="42"/>
      <c r="Y17" s="42"/>
      <c r="Z17" s="42"/>
    </row>
    <row r="18" spans="1:26" ht="15" customHeight="1">
      <c r="A18" s="8" t="s">
        <v>55</v>
      </c>
      <c r="B18" s="10">
        <v>192</v>
      </c>
      <c r="C18" s="9">
        <v>4.3</v>
      </c>
      <c r="D18" s="49"/>
      <c r="E18" s="50"/>
      <c r="F18" s="49"/>
      <c r="G18" s="50"/>
      <c r="H18" s="50"/>
      <c r="I18" s="50"/>
      <c r="P18" s="19" t="s">
        <v>63</v>
      </c>
      <c r="Q18" s="39">
        <v>367</v>
      </c>
      <c r="R18" s="36">
        <v>367</v>
      </c>
      <c r="S18" s="35">
        <v>6.27</v>
      </c>
      <c r="T18" s="19" t="s">
        <v>28</v>
      </c>
      <c r="U18" s="43"/>
      <c r="V18" s="43"/>
      <c r="W18" s="42"/>
      <c r="X18" s="42"/>
      <c r="Y18" s="42"/>
      <c r="Z18" s="42"/>
    </row>
    <row r="19" spans="1:26" ht="16">
      <c r="A19" s="8" t="s">
        <v>56</v>
      </c>
      <c r="B19" s="10">
        <v>213</v>
      </c>
      <c r="C19" s="9">
        <v>4.49</v>
      </c>
      <c r="D19" s="49"/>
      <c r="E19" s="50"/>
      <c r="F19" s="49"/>
      <c r="G19" s="50"/>
      <c r="H19" s="50"/>
      <c r="I19" s="50"/>
      <c r="P19" s="21" t="s">
        <v>33</v>
      </c>
      <c r="Q19" s="37">
        <v>369.85</v>
      </c>
      <c r="R19" s="36">
        <v>369.85</v>
      </c>
      <c r="S19" s="37">
        <v>5.98</v>
      </c>
      <c r="T19" s="19" t="s">
        <v>30</v>
      </c>
      <c r="U19" s="43"/>
      <c r="V19" s="43"/>
      <c r="W19" s="42"/>
      <c r="X19" s="42"/>
      <c r="Y19" s="42"/>
      <c r="Z19" s="42"/>
    </row>
    <row r="20" spans="1:26" ht="16">
      <c r="A20" s="6" t="s">
        <v>31</v>
      </c>
      <c r="B20" s="10">
        <v>210.62</v>
      </c>
      <c r="C20" s="7">
        <v>4.5</v>
      </c>
      <c r="D20" s="49"/>
      <c r="E20" s="50"/>
      <c r="F20" s="49"/>
      <c r="G20" s="50"/>
      <c r="H20" s="50"/>
      <c r="I20" s="50"/>
      <c r="P20" s="22" t="s">
        <v>4</v>
      </c>
      <c r="Q20" s="38">
        <v>374.38</v>
      </c>
      <c r="R20" s="36">
        <v>374.38</v>
      </c>
      <c r="S20" s="40">
        <v>6.38</v>
      </c>
      <c r="T20" s="19" t="s">
        <v>29</v>
      </c>
      <c r="U20" s="43"/>
      <c r="V20" s="43"/>
      <c r="W20" s="42"/>
      <c r="X20" s="42"/>
      <c r="Y20" s="42"/>
      <c r="Z20" s="42"/>
    </row>
    <row r="21" spans="1:26" ht="16">
      <c r="A21" s="5" t="s">
        <v>17</v>
      </c>
      <c r="B21" s="10">
        <v>209.22</v>
      </c>
      <c r="C21" s="16">
        <v>4.5199999999999996</v>
      </c>
      <c r="D21" s="49"/>
      <c r="E21" s="50"/>
      <c r="F21" s="49"/>
      <c r="G21" s="50"/>
      <c r="H21" s="50"/>
      <c r="I21" s="50"/>
      <c r="P21" s="19" t="s">
        <v>64</v>
      </c>
      <c r="Q21" s="39">
        <v>381</v>
      </c>
      <c r="R21" s="36">
        <v>381</v>
      </c>
      <c r="S21" s="35">
        <v>6.39</v>
      </c>
      <c r="T21" s="19" t="s">
        <v>28</v>
      </c>
      <c r="U21" s="43"/>
      <c r="V21" s="43"/>
      <c r="W21" s="42"/>
      <c r="X21" s="42"/>
      <c r="Y21" s="42"/>
      <c r="Z21" s="42"/>
    </row>
    <row r="22" spans="1:26" ht="16">
      <c r="A22" s="8" t="s">
        <v>57</v>
      </c>
      <c r="B22" s="10">
        <v>226</v>
      </c>
      <c r="C22" s="9">
        <v>4.63</v>
      </c>
      <c r="D22" s="49"/>
      <c r="E22" s="50"/>
      <c r="F22" s="49"/>
      <c r="G22" s="50"/>
      <c r="H22" s="50"/>
      <c r="I22" s="50"/>
      <c r="P22" s="19" t="s">
        <v>65</v>
      </c>
      <c r="Q22" s="39">
        <v>405</v>
      </c>
      <c r="R22" s="36">
        <v>405</v>
      </c>
      <c r="S22" s="35">
        <v>6.73</v>
      </c>
      <c r="T22" s="19" t="s">
        <v>28</v>
      </c>
      <c r="U22" s="43"/>
      <c r="V22" s="43"/>
      <c r="W22" s="42"/>
      <c r="X22" s="42"/>
      <c r="Y22" s="42"/>
      <c r="Z22" s="42"/>
    </row>
    <row r="23" spans="1:26" ht="16">
      <c r="A23" s="8" t="s">
        <v>58</v>
      </c>
      <c r="B23" s="10">
        <v>223</v>
      </c>
      <c r="C23" s="9">
        <v>4.8</v>
      </c>
      <c r="D23" s="49"/>
      <c r="E23" s="50"/>
      <c r="F23" s="49"/>
      <c r="G23" s="50"/>
      <c r="H23" s="50"/>
      <c r="I23" s="50"/>
      <c r="P23" s="19" t="s">
        <v>66</v>
      </c>
      <c r="Q23" s="39">
        <v>420</v>
      </c>
      <c r="R23" s="36">
        <v>420</v>
      </c>
      <c r="S23" s="35">
        <v>7.1</v>
      </c>
      <c r="T23" s="19" t="s">
        <v>28</v>
      </c>
      <c r="U23" s="43"/>
      <c r="V23" s="43"/>
      <c r="W23" s="42"/>
      <c r="X23" s="42"/>
      <c r="Y23" s="42"/>
      <c r="Z23" s="42"/>
    </row>
    <row r="24" spans="1:26" ht="16">
      <c r="A24" s="8" t="s">
        <v>59</v>
      </c>
      <c r="B24" s="10">
        <v>250</v>
      </c>
      <c r="C24" s="9">
        <v>4.9000000000000004</v>
      </c>
      <c r="D24" s="49"/>
      <c r="E24" s="50"/>
      <c r="F24" s="49"/>
      <c r="G24" s="50"/>
      <c r="H24" s="50"/>
      <c r="I24" s="50"/>
      <c r="P24" s="19" t="s">
        <v>67</v>
      </c>
      <c r="Q24" s="39">
        <v>433</v>
      </c>
      <c r="R24" s="36">
        <v>433</v>
      </c>
      <c r="S24" s="35">
        <v>7.21</v>
      </c>
      <c r="T24" s="19" t="s">
        <v>28</v>
      </c>
      <c r="U24" s="43"/>
      <c r="V24" s="43"/>
      <c r="W24" s="42"/>
      <c r="X24" s="42"/>
      <c r="Y24" s="42"/>
      <c r="Z24" s="42"/>
    </row>
    <row r="25" spans="1:26" ht="16">
      <c r="A25" s="8" t="s">
        <v>60</v>
      </c>
      <c r="B25" s="10">
        <v>258</v>
      </c>
      <c r="C25" s="9">
        <v>5</v>
      </c>
      <c r="D25" s="49"/>
      <c r="E25" s="50"/>
      <c r="F25" s="49"/>
      <c r="G25" s="50"/>
      <c r="H25" s="50"/>
      <c r="I25" s="50"/>
      <c r="P25" s="21" t="s">
        <v>34</v>
      </c>
      <c r="Q25" s="37">
        <v>433.75</v>
      </c>
      <c r="R25" s="36">
        <v>433.75</v>
      </c>
      <c r="S25" s="37">
        <v>6.91</v>
      </c>
      <c r="T25" s="19" t="s">
        <v>30</v>
      </c>
      <c r="U25" s="43"/>
      <c r="V25" s="43"/>
      <c r="W25" s="42"/>
      <c r="X25" s="42"/>
      <c r="Y25" s="42"/>
      <c r="Z25" s="42"/>
    </row>
    <row r="26" spans="1:26" ht="16">
      <c r="A26" s="6" t="s">
        <v>46</v>
      </c>
      <c r="B26" s="10">
        <v>267.92</v>
      </c>
      <c r="C26" s="7">
        <v>5.04</v>
      </c>
      <c r="D26" s="49"/>
      <c r="E26" s="50"/>
      <c r="F26" s="49"/>
      <c r="G26" s="50"/>
      <c r="H26" s="50"/>
      <c r="I26" s="50"/>
      <c r="P26" s="22" t="s">
        <v>5</v>
      </c>
      <c r="Q26" s="38">
        <v>436.63</v>
      </c>
      <c r="R26" s="36">
        <v>436.63</v>
      </c>
      <c r="S26" s="38">
        <v>7.24</v>
      </c>
      <c r="T26" s="19" t="s">
        <v>29</v>
      </c>
      <c r="U26" s="43"/>
      <c r="V26" s="43"/>
      <c r="W26" s="42"/>
      <c r="X26" s="42"/>
      <c r="Y26" s="42"/>
      <c r="Z26" s="42"/>
    </row>
    <row r="27" spans="1:26">
      <c r="A27" s="8" t="s">
        <v>61</v>
      </c>
      <c r="B27" s="10">
        <v>280</v>
      </c>
      <c r="C27" s="9">
        <v>5.23</v>
      </c>
      <c r="D27" s="49"/>
      <c r="E27" s="50"/>
      <c r="F27" s="49"/>
      <c r="G27" s="50"/>
      <c r="H27" s="50"/>
      <c r="I27" s="50"/>
      <c r="P27" s="19" t="s">
        <v>68</v>
      </c>
      <c r="Q27" s="41">
        <v>437</v>
      </c>
      <c r="R27" s="36">
        <v>437</v>
      </c>
      <c r="S27" s="35">
        <v>7.26</v>
      </c>
      <c r="T27" s="19" t="s">
        <v>28</v>
      </c>
      <c r="U27" s="43"/>
      <c r="V27" s="43"/>
      <c r="W27" s="42"/>
      <c r="X27" s="42"/>
      <c r="Y27" s="42"/>
      <c r="Z27" s="42"/>
    </row>
    <row r="28" spans="1:26" ht="16">
      <c r="A28" s="5" t="s">
        <v>18</v>
      </c>
      <c r="B28" s="10">
        <v>319.62</v>
      </c>
      <c r="C28" s="16">
        <v>5.55</v>
      </c>
      <c r="D28" s="49"/>
      <c r="E28" s="50"/>
      <c r="F28" s="49"/>
      <c r="G28" s="50"/>
      <c r="H28" s="50"/>
      <c r="I28" s="50"/>
      <c r="P28" s="19" t="s">
        <v>69</v>
      </c>
      <c r="Q28" s="41">
        <v>439</v>
      </c>
      <c r="R28" s="36">
        <v>439</v>
      </c>
      <c r="S28" s="35">
        <v>7.31</v>
      </c>
      <c r="T28" s="19" t="s">
        <v>28</v>
      </c>
      <c r="U28" s="43"/>
      <c r="V28" s="43"/>
      <c r="W28" s="42"/>
      <c r="X28" s="42"/>
      <c r="Y28" s="42"/>
      <c r="Z28" s="42"/>
    </row>
    <row r="29" spans="1:26" ht="16">
      <c r="A29" s="5" t="s">
        <v>19</v>
      </c>
      <c r="B29" s="10">
        <v>324.60000000000002</v>
      </c>
      <c r="C29" s="16">
        <v>5.82</v>
      </c>
      <c r="D29" s="49"/>
      <c r="E29" s="50"/>
      <c r="F29" s="49"/>
      <c r="G29" s="50"/>
      <c r="H29" s="50"/>
      <c r="I29" s="50"/>
      <c r="P29" s="21" t="s">
        <v>35</v>
      </c>
      <c r="Q29" s="37">
        <v>439.4</v>
      </c>
      <c r="R29" s="36">
        <v>439.4</v>
      </c>
      <c r="S29" s="37">
        <v>7.1</v>
      </c>
      <c r="T29" s="19" t="s">
        <v>30</v>
      </c>
      <c r="U29" s="43"/>
      <c r="V29" s="43"/>
      <c r="W29" s="42"/>
      <c r="X29" s="42"/>
      <c r="Y29" s="42"/>
      <c r="Z29" s="42"/>
    </row>
    <row r="30" spans="1:26">
      <c r="A30" s="13" t="s">
        <v>32</v>
      </c>
      <c r="B30" s="10">
        <v>341.08</v>
      </c>
      <c r="C30" s="12">
        <v>5.94</v>
      </c>
      <c r="D30" s="49" t="s">
        <v>89</v>
      </c>
      <c r="E30" s="50">
        <f>B45-B30</f>
        <v>108.72000000000003</v>
      </c>
      <c r="F30" s="49">
        <f>C45-C30</f>
        <v>1.8399999999999999</v>
      </c>
      <c r="G30" s="50">
        <f>E30/F30</f>
        <v>59.086956521739147</v>
      </c>
      <c r="H30" s="50">
        <f>(G30/1000)*21.7</f>
        <v>1.2821869565217394</v>
      </c>
      <c r="I30" s="50">
        <f>63.92*0.0217</f>
        <v>1.3870640000000001</v>
      </c>
      <c r="P30" s="22" t="s">
        <v>6</v>
      </c>
      <c r="Q30" s="38">
        <v>439.43</v>
      </c>
      <c r="R30" s="36">
        <v>439.43</v>
      </c>
      <c r="S30" s="38">
        <v>7.28</v>
      </c>
      <c r="T30" s="19" t="s">
        <v>29</v>
      </c>
      <c r="U30" s="43"/>
      <c r="V30" s="43"/>
      <c r="W30" s="42"/>
      <c r="X30" s="42"/>
      <c r="Y30" s="42"/>
      <c r="Z30" s="42"/>
    </row>
    <row r="31" spans="1:26" ht="16">
      <c r="A31" s="6" t="s">
        <v>33</v>
      </c>
      <c r="B31" s="10">
        <v>350.8</v>
      </c>
      <c r="C31" s="7">
        <v>5.98</v>
      </c>
      <c r="D31" s="49"/>
      <c r="E31" s="50"/>
      <c r="F31" s="49"/>
      <c r="G31" s="50"/>
      <c r="H31" s="50"/>
      <c r="I31" s="50"/>
      <c r="P31" s="21" t="s">
        <v>36</v>
      </c>
      <c r="Q31" s="37">
        <v>441.43</v>
      </c>
      <c r="R31" s="36">
        <v>441.43</v>
      </c>
      <c r="S31" s="37">
        <v>7.45</v>
      </c>
      <c r="T31" s="19" t="s">
        <v>30</v>
      </c>
      <c r="U31" s="43"/>
      <c r="V31" s="43"/>
      <c r="W31" s="42"/>
      <c r="X31" s="42"/>
      <c r="Y31" s="42"/>
      <c r="Z31" s="42"/>
    </row>
    <row r="32" spans="1:26" ht="16">
      <c r="A32" s="5" t="s">
        <v>20</v>
      </c>
      <c r="B32" s="10">
        <v>350.81</v>
      </c>
      <c r="C32" s="16">
        <v>6</v>
      </c>
      <c r="D32" s="49"/>
      <c r="E32" s="50"/>
      <c r="F32" s="49"/>
      <c r="G32" s="50"/>
      <c r="H32" s="50"/>
      <c r="I32" s="50"/>
      <c r="P32" s="22" t="s">
        <v>7</v>
      </c>
      <c r="Q32" s="38">
        <v>443.54</v>
      </c>
      <c r="R32" s="36">
        <v>443.54</v>
      </c>
      <c r="S32" s="38">
        <v>7.36</v>
      </c>
      <c r="T32" s="19" t="s">
        <v>29</v>
      </c>
      <c r="U32" s="43"/>
      <c r="V32" s="43"/>
      <c r="W32" s="42"/>
      <c r="X32" s="42"/>
      <c r="Y32" s="42"/>
      <c r="Z32" s="42"/>
    </row>
    <row r="33" spans="1:26">
      <c r="A33" s="8" t="s">
        <v>62</v>
      </c>
      <c r="B33" s="10">
        <v>348</v>
      </c>
      <c r="C33" s="9">
        <v>6.02</v>
      </c>
      <c r="D33" s="49"/>
      <c r="E33" s="50"/>
      <c r="F33" s="49"/>
      <c r="G33" s="50"/>
      <c r="H33" s="50"/>
      <c r="I33" s="50"/>
      <c r="P33" s="19" t="s">
        <v>70</v>
      </c>
      <c r="Q33" s="41">
        <v>452</v>
      </c>
      <c r="R33" s="36">
        <v>452</v>
      </c>
      <c r="S33" s="35">
        <v>7.46</v>
      </c>
      <c r="T33" s="19" t="s">
        <v>28</v>
      </c>
      <c r="U33" s="43"/>
      <c r="V33" s="43"/>
      <c r="W33" s="42"/>
      <c r="X33" s="42"/>
      <c r="Y33" s="42"/>
      <c r="Z33" s="42"/>
    </row>
    <row r="34" spans="1:26">
      <c r="A34" s="8" t="s">
        <v>63</v>
      </c>
      <c r="B34" s="10">
        <v>366</v>
      </c>
      <c r="C34" s="9">
        <v>6.27</v>
      </c>
      <c r="D34" s="49"/>
      <c r="E34" s="50"/>
      <c r="F34" s="49"/>
      <c r="G34" s="50"/>
      <c r="H34" s="50"/>
      <c r="I34" s="50"/>
      <c r="P34" s="19" t="s">
        <v>71</v>
      </c>
      <c r="Q34" s="41">
        <v>455</v>
      </c>
      <c r="R34" s="36">
        <v>455</v>
      </c>
      <c r="S34" s="35">
        <v>7.5</v>
      </c>
      <c r="T34" s="19" t="s">
        <v>28</v>
      </c>
      <c r="U34" s="43"/>
      <c r="V34" s="43"/>
      <c r="W34" s="42"/>
      <c r="X34" s="42"/>
      <c r="Y34" s="42"/>
      <c r="Z34" s="42"/>
    </row>
    <row r="35" spans="1:26" ht="32">
      <c r="A35" s="5" t="s">
        <v>21</v>
      </c>
      <c r="B35" s="10">
        <v>373.74</v>
      </c>
      <c r="C35" s="16">
        <v>6.38</v>
      </c>
      <c r="D35" s="49"/>
      <c r="E35" s="50"/>
      <c r="F35" s="49"/>
      <c r="G35" s="50"/>
      <c r="H35" s="50"/>
      <c r="I35" s="50"/>
      <c r="P35" s="22" t="s">
        <v>8</v>
      </c>
      <c r="Q35" s="38">
        <v>462.95</v>
      </c>
      <c r="R35" s="36">
        <v>462.95</v>
      </c>
      <c r="S35" s="23">
        <v>7.51</v>
      </c>
      <c r="T35" s="19" t="s">
        <v>29</v>
      </c>
      <c r="U35" s="43" t="s">
        <v>90</v>
      </c>
      <c r="V35" s="42">
        <f>Q43-Q35</f>
        <v>38.470000000000027</v>
      </c>
      <c r="W35" s="42">
        <f>S43/S35</f>
        <v>1.1717709720372838</v>
      </c>
      <c r="X35" s="42">
        <f>V35/W35</f>
        <v>32.830647727272748</v>
      </c>
      <c r="Y35" s="42">
        <f>(X35/1000)*21.7</f>
        <v>0.71242505568181858</v>
      </c>
      <c r="Z35" s="42">
        <f>39.712*0.0217</f>
        <v>0.86175040000000014</v>
      </c>
    </row>
    <row r="36" spans="1:26" ht="16">
      <c r="A36" s="6" t="s">
        <v>47</v>
      </c>
      <c r="B36" s="10">
        <v>382.05</v>
      </c>
      <c r="C36" s="7">
        <v>6.82</v>
      </c>
      <c r="D36" s="49"/>
      <c r="E36" s="50"/>
      <c r="F36" s="49"/>
      <c r="G36" s="50"/>
      <c r="H36" s="50"/>
      <c r="I36" s="50"/>
      <c r="P36" s="19" t="s">
        <v>72</v>
      </c>
      <c r="Q36" s="39">
        <v>462</v>
      </c>
      <c r="R36" s="36">
        <v>462</v>
      </c>
      <c r="S36" s="20">
        <v>7.54</v>
      </c>
      <c r="T36" s="19" t="s">
        <v>28</v>
      </c>
      <c r="U36" s="43"/>
      <c r="V36" s="43"/>
      <c r="W36" s="42"/>
      <c r="X36" s="42"/>
      <c r="Y36" s="42"/>
      <c r="Z36" s="42"/>
    </row>
    <row r="37" spans="1:26" ht="16">
      <c r="A37" s="6" t="s">
        <v>34</v>
      </c>
      <c r="B37" s="10">
        <v>411.07</v>
      </c>
      <c r="C37" s="7">
        <v>6.91</v>
      </c>
      <c r="D37" s="49"/>
      <c r="E37" s="50"/>
      <c r="F37" s="49"/>
      <c r="G37" s="50"/>
      <c r="H37" s="50"/>
      <c r="I37" s="50"/>
      <c r="P37" s="19" t="s">
        <v>73</v>
      </c>
      <c r="Q37" s="39">
        <v>465</v>
      </c>
      <c r="R37" s="36">
        <v>465</v>
      </c>
      <c r="S37" s="20">
        <v>7.65</v>
      </c>
      <c r="T37" s="19" t="s">
        <v>28</v>
      </c>
      <c r="U37" s="43"/>
      <c r="V37" s="43"/>
      <c r="W37" s="42"/>
      <c r="X37" s="42"/>
      <c r="Y37" s="42"/>
      <c r="Z37" s="42"/>
    </row>
    <row r="38" spans="1:26" ht="16">
      <c r="A38" s="8" t="s">
        <v>66</v>
      </c>
      <c r="B38" s="10">
        <v>418</v>
      </c>
      <c r="C38" s="9">
        <v>7.1</v>
      </c>
      <c r="D38" s="49"/>
      <c r="E38" s="50"/>
      <c r="F38" s="49"/>
      <c r="G38" s="50"/>
      <c r="H38" s="50"/>
      <c r="I38" s="50"/>
      <c r="P38" s="19" t="s">
        <v>74</v>
      </c>
      <c r="Q38" s="39">
        <v>470</v>
      </c>
      <c r="R38" s="36">
        <v>470</v>
      </c>
      <c r="S38" s="20">
        <v>7.7</v>
      </c>
      <c r="T38" s="19" t="s">
        <v>28</v>
      </c>
      <c r="U38" s="43"/>
      <c r="V38" s="43"/>
      <c r="W38" s="42"/>
      <c r="X38" s="42"/>
      <c r="Y38" s="42"/>
      <c r="Z38" s="42"/>
    </row>
    <row r="39" spans="1:26" ht="16">
      <c r="A39" s="6" t="s">
        <v>35</v>
      </c>
      <c r="B39" s="10">
        <v>430.55</v>
      </c>
      <c r="C39" s="7">
        <v>7.1</v>
      </c>
      <c r="D39" s="49"/>
      <c r="E39" s="50"/>
      <c r="F39" s="49"/>
      <c r="G39" s="50"/>
      <c r="H39" s="50"/>
      <c r="I39" s="50"/>
      <c r="P39" s="21" t="s">
        <v>37</v>
      </c>
      <c r="Q39" s="37">
        <v>472.62</v>
      </c>
      <c r="R39" s="36">
        <v>472.62</v>
      </c>
      <c r="S39" s="21">
        <v>7.78</v>
      </c>
      <c r="T39" s="19" t="s">
        <v>30</v>
      </c>
      <c r="U39" s="43"/>
      <c r="V39" s="43"/>
      <c r="W39" s="42"/>
      <c r="X39" s="42"/>
      <c r="Y39" s="42"/>
      <c r="Z39" s="42"/>
    </row>
    <row r="40" spans="1:26" ht="16">
      <c r="A40" s="8" t="s">
        <v>67</v>
      </c>
      <c r="B40" s="10">
        <v>426</v>
      </c>
      <c r="C40" s="9">
        <v>7.21</v>
      </c>
      <c r="D40" s="49"/>
      <c r="E40" s="50"/>
      <c r="F40" s="49"/>
      <c r="G40" s="50"/>
      <c r="H40" s="50"/>
      <c r="I40" s="50"/>
      <c r="P40" s="19" t="s">
        <v>75</v>
      </c>
      <c r="Q40" s="39">
        <v>494</v>
      </c>
      <c r="R40" s="36">
        <v>494</v>
      </c>
      <c r="S40" s="20">
        <v>8.1300000000000008</v>
      </c>
      <c r="T40" s="19" t="s">
        <v>28</v>
      </c>
      <c r="U40" s="43"/>
      <c r="V40" s="43"/>
      <c r="W40" s="42"/>
      <c r="X40" s="42"/>
      <c r="Y40" s="42"/>
      <c r="Z40" s="42"/>
    </row>
    <row r="41" spans="1:26" ht="16">
      <c r="A41" s="5" t="s">
        <v>22</v>
      </c>
      <c r="B41" s="10">
        <v>435.38</v>
      </c>
      <c r="C41" s="11">
        <v>7.24</v>
      </c>
      <c r="D41" s="49"/>
      <c r="E41" s="50"/>
      <c r="F41" s="49"/>
      <c r="G41" s="50"/>
      <c r="H41" s="50"/>
      <c r="I41" s="50"/>
      <c r="P41" s="19" t="s">
        <v>76</v>
      </c>
      <c r="Q41" s="39">
        <v>504</v>
      </c>
      <c r="R41" s="36">
        <v>504</v>
      </c>
      <c r="S41" s="20">
        <v>8.26</v>
      </c>
      <c r="T41" s="19" t="s">
        <v>28</v>
      </c>
      <c r="U41" s="43"/>
      <c r="V41" s="43"/>
      <c r="W41" s="42"/>
      <c r="X41" s="42"/>
      <c r="Y41" s="42"/>
      <c r="Z41" s="42"/>
    </row>
    <row r="42" spans="1:26" ht="16">
      <c r="A42" s="5" t="s">
        <v>23</v>
      </c>
      <c r="B42" s="10">
        <v>443.81</v>
      </c>
      <c r="C42" s="11">
        <v>7.36</v>
      </c>
      <c r="D42" s="49"/>
      <c r="E42" s="50"/>
      <c r="F42" s="49"/>
      <c r="G42" s="50"/>
      <c r="H42" s="50"/>
      <c r="I42" s="50"/>
      <c r="P42" s="19" t="s">
        <v>77</v>
      </c>
      <c r="Q42" s="35">
        <v>506</v>
      </c>
      <c r="R42" s="36">
        <v>506</v>
      </c>
      <c r="S42" s="20">
        <v>8.3000000000000007</v>
      </c>
      <c r="T42" s="19" t="s">
        <v>28</v>
      </c>
      <c r="U42" s="43"/>
      <c r="V42" s="43"/>
      <c r="W42" s="42"/>
      <c r="X42" s="42"/>
      <c r="Y42" s="42"/>
      <c r="Z42" s="42"/>
    </row>
    <row r="43" spans="1:26" ht="16">
      <c r="A43" s="6" t="s">
        <v>36</v>
      </c>
      <c r="B43" s="10">
        <v>437.39</v>
      </c>
      <c r="C43" s="7">
        <v>7.45</v>
      </c>
      <c r="D43" s="49"/>
      <c r="E43" s="50"/>
      <c r="F43" s="49"/>
      <c r="G43" s="50"/>
      <c r="H43" s="50"/>
      <c r="I43" s="50"/>
      <c r="P43" s="21" t="s">
        <v>38</v>
      </c>
      <c r="Q43" s="37">
        <v>501.42</v>
      </c>
      <c r="R43" s="36">
        <v>501.42</v>
      </c>
      <c r="S43" s="18">
        <v>8.8000000000000007</v>
      </c>
      <c r="T43" s="19" t="s">
        <v>30</v>
      </c>
      <c r="U43" s="43"/>
      <c r="V43" s="43"/>
      <c r="W43" s="42"/>
      <c r="X43" s="42"/>
      <c r="Y43" s="42"/>
      <c r="Z43" s="42"/>
    </row>
    <row r="44" spans="1:26" ht="16">
      <c r="A44" s="5" t="s">
        <v>24</v>
      </c>
      <c r="B44" s="10">
        <v>450.8</v>
      </c>
      <c r="C44" s="11">
        <v>7.51</v>
      </c>
      <c r="D44" s="49"/>
      <c r="E44" s="50"/>
      <c r="F44" s="49"/>
      <c r="G44" s="50"/>
      <c r="H44" s="50"/>
      <c r="I44" s="50"/>
      <c r="U44" s="27"/>
    </row>
    <row r="45" spans="1:26" ht="16">
      <c r="A45" s="6" t="s">
        <v>37</v>
      </c>
      <c r="B45" s="10">
        <v>449.8</v>
      </c>
      <c r="C45" s="7">
        <v>7.78</v>
      </c>
      <c r="D45" s="49"/>
      <c r="E45" s="50"/>
      <c r="F45" s="49"/>
      <c r="G45" s="50"/>
      <c r="H45" s="50"/>
      <c r="I45" s="50"/>
      <c r="U45" s="27"/>
    </row>
    <row r="46" spans="1:26">
      <c r="A46" s="8" t="s">
        <v>75</v>
      </c>
      <c r="B46" s="10">
        <v>491</v>
      </c>
      <c r="C46" s="9">
        <v>8.1300000000000008</v>
      </c>
      <c r="D46" s="49" t="s">
        <v>90</v>
      </c>
      <c r="E46" s="50">
        <f>B51-B46</f>
        <v>16.79000000000002</v>
      </c>
      <c r="F46" s="49">
        <f>C51-C46</f>
        <v>0.69999999999999929</v>
      </c>
      <c r="G46" s="50">
        <f>E46/F46</f>
        <v>23.985714285714341</v>
      </c>
      <c r="H46" s="50">
        <f>(G46/1000)*21.7</f>
        <v>0.52049000000000112</v>
      </c>
      <c r="I46" s="50">
        <f>19.637*0.0217</f>
        <v>0.42612290000000003</v>
      </c>
      <c r="U46" s="27"/>
    </row>
    <row r="47" spans="1:26">
      <c r="A47" s="8" t="s">
        <v>76</v>
      </c>
      <c r="B47" s="10">
        <v>497</v>
      </c>
      <c r="C47" s="9">
        <v>8.26</v>
      </c>
      <c r="D47" s="49"/>
      <c r="E47" s="50"/>
      <c r="F47" s="49"/>
      <c r="G47" s="50"/>
      <c r="H47" s="50"/>
      <c r="I47" s="50"/>
      <c r="U47" s="27"/>
    </row>
    <row r="48" spans="1:26">
      <c r="A48" s="8" t="s">
        <v>77</v>
      </c>
      <c r="B48" s="10">
        <v>499</v>
      </c>
      <c r="C48" s="9">
        <v>8.3000000000000007</v>
      </c>
      <c r="D48" s="49"/>
      <c r="E48" s="50"/>
      <c r="F48" s="49"/>
      <c r="G48" s="50"/>
      <c r="H48" s="50"/>
      <c r="I48" s="50"/>
      <c r="P48" s="29" t="s">
        <v>101</v>
      </c>
      <c r="U48" s="27"/>
    </row>
    <row r="49" spans="1:21">
      <c r="A49" s="8" t="s">
        <v>78</v>
      </c>
      <c r="B49" s="10">
        <v>514</v>
      </c>
      <c r="C49" s="9">
        <v>8.77</v>
      </c>
      <c r="D49" s="49"/>
      <c r="E49" s="50"/>
      <c r="F49" s="49"/>
      <c r="G49" s="50"/>
      <c r="H49" s="50"/>
      <c r="I49" s="50"/>
      <c r="U49" s="27"/>
    </row>
    <row r="50" spans="1:21" ht="16">
      <c r="A50" s="6" t="s">
        <v>38</v>
      </c>
      <c r="B50" s="10">
        <v>498.06</v>
      </c>
      <c r="C50" s="12">
        <v>8.8000000000000007</v>
      </c>
      <c r="D50" s="49"/>
      <c r="E50" s="50"/>
      <c r="F50" s="49"/>
      <c r="G50" s="50"/>
      <c r="H50" s="50"/>
      <c r="I50" s="50"/>
      <c r="U50" s="27"/>
    </row>
    <row r="51" spans="1:21" ht="16">
      <c r="A51" s="5" t="s">
        <v>25</v>
      </c>
      <c r="B51" s="10">
        <v>507.79</v>
      </c>
      <c r="C51" s="11">
        <v>8.83</v>
      </c>
      <c r="D51" s="49"/>
      <c r="E51" s="50"/>
      <c r="F51" s="49"/>
      <c r="G51" s="50"/>
      <c r="H51" s="50"/>
      <c r="I51" s="50"/>
      <c r="U51" s="27"/>
    </row>
    <row r="52" spans="1:21" ht="16">
      <c r="A52" s="5" t="s">
        <v>26</v>
      </c>
      <c r="B52" s="10">
        <v>517.85</v>
      </c>
      <c r="C52" s="11">
        <v>9</v>
      </c>
      <c r="D52" s="49" t="s">
        <v>91</v>
      </c>
      <c r="E52" s="53">
        <f>B63-B52</f>
        <v>75.949999999999932</v>
      </c>
      <c r="F52" s="56">
        <f>C63-C52</f>
        <v>2.1899999999999995</v>
      </c>
      <c r="G52" s="53">
        <f>E52/F52</f>
        <v>34.680365296803629</v>
      </c>
      <c r="H52" s="53">
        <f>(G52/1000)*21.7</f>
        <v>0.75256392694063867</v>
      </c>
      <c r="I52" s="53">
        <f>27.077*0.0217</f>
        <v>0.58757090000000001</v>
      </c>
      <c r="U52" s="27"/>
    </row>
    <row r="53" spans="1:21">
      <c r="A53" s="8" t="s">
        <v>79</v>
      </c>
      <c r="B53" s="10">
        <v>522</v>
      </c>
      <c r="C53" s="9">
        <v>9.11</v>
      </c>
      <c r="D53" s="49"/>
      <c r="E53" s="54"/>
      <c r="F53" s="57"/>
      <c r="G53" s="54"/>
      <c r="H53" s="54"/>
      <c r="I53" s="54"/>
      <c r="U53" s="27"/>
    </row>
    <row r="54" spans="1:21">
      <c r="A54" s="8" t="s">
        <v>80</v>
      </c>
      <c r="B54" s="10">
        <v>531</v>
      </c>
      <c r="C54" s="9">
        <v>9.31</v>
      </c>
      <c r="D54" s="49"/>
      <c r="E54" s="54"/>
      <c r="F54" s="57"/>
      <c r="G54" s="54"/>
      <c r="H54" s="54"/>
      <c r="I54" s="54"/>
      <c r="U54" s="27"/>
    </row>
    <row r="55" spans="1:21">
      <c r="A55" s="8" t="s">
        <v>81</v>
      </c>
      <c r="B55" s="10">
        <v>537</v>
      </c>
      <c r="C55" s="9">
        <v>9.43</v>
      </c>
      <c r="D55" s="49"/>
      <c r="E55" s="54"/>
      <c r="F55" s="57"/>
      <c r="G55" s="54"/>
      <c r="H55" s="54"/>
      <c r="I55" s="54"/>
      <c r="U55" s="27"/>
    </row>
    <row r="56" spans="1:21">
      <c r="A56" s="8" t="s">
        <v>82</v>
      </c>
      <c r="B56" s="10">
        <v>551</v>
      </c>
      <c r="C56" s="9">
        <v>9.65</v>
      </c>
      <c r="D56" s="49"/>
      <c r="E56" s="54"/>
      <c r="F56" s="57"/>
      <c r="G56" s="54"/>
      <c r="H56" s="54"/>
      <c r="I56" s="54"/>
      <c r="U56" s="27"/>
    </row>
    <row r="57" spans="1:21">
      <c r="A57" s="8" t="s">
        <v>83</v>
      </c>
      <c r="B57" s="10">
        <v>555</v>
      </c>
      <c r="C57" s="9">
        <v>9.7200000000000006</v>
      </c>
      <c r="D57" s="49"/>
      <c r="E57" s="54"/>
      <c r="F57" s="57"/>
      <c r="G57" s="54"/>
      <c r="H57" s="54"/>
      <c r="I57" s="54"/>
      <c r="U57" s="27"/>
    </row>
    <row r="58" spans="1:21">
      <c r="A58" s="8" t="s">
        <v>84</v>
      </c>
      <c r="B58" s="10">
        <v>561</v>
      </c>
      <c r="C58" s="9">
        <v>9.7899999999999991</v>
      </c>
      <c r="D58" s="49"/>
      <c r="E58" s="54"/>
      <c r="F58" s="57"/>
      <c r="G58" s="54"/>
      <c r="H58" s="54"/>
      <c r="I58" s="54"/>
      <c r="U58" s="27"/>
    </row>
    <row r="59" spans="1:21">
      <c r="A59" s="8" t="s">
        <v>85</v>
      </c>
      <c r="B59" s="10">
        <v>533</v>
      </c>
      <c r="C59" s="9">
        <v>9.94</v>
      </c>
      <c r="D59" s="49"/>
      <c r="E59" s="54"/>
      <c r="F59" s="57"/>
      <c r="G59" s="54"/>
      <c r="H59" s="54"/>
      <c r="I59" s="54"/>
      <c r="U59" s="27"/>
    </row>
    <row r="60" spans="1:21">
      <c r="A60" s="13" t="s">
        <v>48</v>
      </c>
      <c r="B60" s="10">
        <v>543.71</v>
      </c>
      <c r="C60" s="12">
        <v>10.64</v>
      </c>
      <c r="D60" s="49"/>
      <c r="E60" s="54"/>
      <c r="F60" s="57"/>
      <c r="G60" s="54"/>
      <c r="H60" s="54"/>
      <c r="I60" s="54"/>
      <c r="U60" s="27"/>
    </row>
    <row r="61" spans="1:21">
      <c r="A61" s="13" t="s">
        <v>49</v>
      </c>
      <c r="B61" s="10">
        <v>555.83000000000004</v>
      </c>
      <c r="C61" s="12">
        <v>10.8</v>
      </c>
      <c r="D61" s="49"/>
      <c r="E61" s="54"/>
      <c r="F61" s="57"/>
      <c r="G61" s="54"/>
      <c r="H61" s="54"/>
      <c r="I61" s="54"/>
      <c r="U61" s="27"/>
    </row>
    <row r="62" spans="1:21">
      <c r="A62" s="13" t="s">
        <v>50</v>
      </c>
      <c r="B62" s="10">
        <v>593.77</v>
      </c>
      <c r="C62" s="12">
        <v>11.04</v>
      </c>
      <c r="D62" s="49"/>
      <c r="E62" s="54"/>
      <c r="F62" s="57"/>
      <c r="G62" s="54"/>
      <c r="H62" s="54"/>
      <c r="I62" s="54"/>
      <c r="U62" s="27"/>
    </row>
    <row r="63" spans="1:21">
      <c r="A63" s="14" t="s">
        <v>27</v>
      </c>
      <c r="B63" s="10">
        <v>593.79999999999995</v>
      </c>
      <c r="C63" s="11">
        <v>11.19</v>
      </c>
      <c r="D63" s="49"/>
      <c r="E63" s="55"/>
      <c r="F63" s="58"/>
      <c r="G63" s="55"/>
      <c r="H63" s="55"/>
      <c r="I63" s="55"/>
    </row>
    <row r="64" spans="1:21">
      <c r="G64" s="3"/>
      <c r="H64" s="3"/>
    </row>
    <row r="65" spans="1:9">
      <c r="A65" s="59" t="s">
        <v>102</v>
      </c>
      <c r="B65" s="59"/>
      <c r="C65" s="59"/>
      <c r="D65" s="59"/>
      <c r="E65" s="59"/>
      <c r="F65" s="59"/>
      <c r="G65" s="59"/>
      <c r="H65" s="59"/>
      <c r="I65" s="59"/>
    </row>
    <row r="66" spans="1:9" ht="16">
      <c r="A66" s="30" t="s">
        <v>26</v>
      </c>
      <c r="B66" s="31">
        <v>517.85</v>
      </c>
      <c r="C66" s="32">
        <v>9</v>
      </c>
      <c r="D66" s="60" t="s">
        <v>91</v>
      </c>
      <c r="E66" s="52">
        <f>B70-B66</f>
        <v>75.949999999999932</v>
      </c>
      <c r="F66" s="60">
        <f>C70-C66</f>
        <v>2.1899999999999995</v>
      </c>
      <c r="G66" s="52">
        <f>E66/F66</f>
        <v>34.680365296803629</v>
      </c>
      <c r="H66" s="52">
        <v>0.75256392694063867</v>
      </c>
      <c r="I66" s="52">
        <f>32.382*0.0217</f>
        <v>0.70268940000000002</v>
      </c>
    </row>
    <row r="67" spans="1:9">
      <c r="A67" s="33" t="s">
        <v>48</v>
      </c>
      <c r="B67" s="31">
        <v>543.71</v>
      </c>
      <c r="C67" s="4">
        <v>10.64</v>
      </c>
      <c r="D67" s="60"/>
      <c r="E67" s="60"/>
      <c r="F67" s="60"/>
      <c r="G67" s="52"/>
      <c r="H67" s="52"/>
      <c r="I67" s="52"/>
    </row>
    <row r="68" spans="1:9">
      <c r="A68" s="33" t="s">
        <v>49</v>
      </c>
      <c r="B68" s="31">
        <v>555.83000000000004</v>
      </c>
      <c r="C68" s="4">
        <v>10.8</v>
      </c>
      <c r="D68" s="60"/>
      <c r="E68" s="60"/>
      <c r="F68" s="60"/>
      <c r="G68" s="52"/>
      <c r="H68" s="52"/>
      <c r="I68" s="52"/>
    </row>
    <row r="69" spans="1:9">
      <c r="A69" s="33" t="s">
        <v>50</v>
      </c>
      <c r="B69" s="31">
        <v>593.77</v>
      </c>
      <c r="C69" s="4">
        <v>11.04</v>
      </c>
      <c r="D69" s="60"/>
      <c r="E69" s="60"/>
      <c r="F69" s="60"/>
      <c r="G69" s="52"/>
      <c r="H69" s="52"/>
      <c r="I69" s="52"/>
    </row>
    <row r="70" spans="1:9">
      <c r="A70" s="34" t="s">
        <v>27</v>
      </c>
      <c r="B70" s="31">
        <v>593.79999999999995</v>
      </c>
      <c r="C70" s="32">
        <v>11.19</v>
      </c>
      <c r="D70" s="60"/>
      <c r="E70" s="60"/>
      <c r="F70" s="60"/>
      <c r="G70" s="52"/>
      <c r="H70" s="52"/>
      <c r="I70" s="52"/>
    </row>
  </sheetData>
  <sortState xmlns:xlrd2="http://schemas.microsoft.com/office/spreadsheetml/2017/richdata2" ref="P16:T34">
    <sortCondition ref="Q16:Q34"/>
  </sortState>
  <mergeCells count="63">
    <mergeCell ref="E4:E9"/>
    <mergeCell ref="E30:E45"/>
    <mergeCell ref="E46:E51"/>
    <mergeCell ref="H66:H70"/>
    <mergeCell ref="I66:I70"/>
    <mergeCell ref="E52:E63"/>
    <mergeCell ref="F52:F63"/>
    <mergeCell ref="G52:G63"/>
    <mergeCell ref="H52:H63"/>
    <mergeCell ref="I52:I63"/>
    <mergeCell ref="A65:I65"/>
    <mergeCell ref="D66:D70"/>
    <mergeCell ref="E66:E70"/>
    <mergeCell ref="F66:F70"/>
    <mergeCell ref="G66:G70"/>
    <mergeCell ref="D4:D9"/>
    <mergeCell ref="D10:D29"/>
    <mergeCell ref="D30:D45"/>
    <mergeCell ref="D46:D51"/>
    <mergeCell ref="D52:D63"/>
    <mergeCell ref="F46:F51"/>
    <mergeCell ref="G46:G51"/>
    <mergeCell ref="H46:H51"/>
    <mergeCell ref="I46:I51"/>
    <mergeCell ref="U3:U4"/>
    <mergeCell ref="U5:U15"/>
    <mergeCell ref="U16:U34"/>
    <mergeCell ref="U35:U43"/>
    <mergeCell ref="G10:G29"/>
    <mergeCell ref="H10:H29"/>
    <mergeCell ref="I10:I29"/>
    <mergeCell ref="A1:I1"/>
    <mergeCell ref="P1:Z1"/>
    <mergeCell ref="F30:F45"/>
    <mergeCell ref="G30:G45"/>
    <mergeCell ref="H30:H45"/>
    <mergeCell ref="I30:I45"/>
    <mergeCell ref="F4:F9"/>
    <mergeCell ref="G4:G9"/>
    <mergeCell ref="H4:H9"/>
    <mergeCell ref="I4:I9"/>
    <mergeCell ref="E10:E29"/>
    <mergeCell ref="F10:F29"/>
    <mergeCell ref="V5:V15"/>
    <mergeCell ref="W5:W15"/>
    <mergeCell ref="X5:X15"/>
    <mergeCell ref="Y5:Y15"/>
    <mergeCell ref="Z5:Z15"/>
    <mergeCell ref="V3:V4"/>
    <mergeCell ref="W3:W4"/>
    <mergeCell ref="X3:X4"/>
    <mergeCell ref="Y3:Y4"/>
    <mergeCell ref="Z3:Z4"/>
    <mergeCell ref="Z16:Z34"/>
    <mergeCell ref="V35:V43"/>
    <mergeCell ref="W35:W43"/>
    <mergeCell ref="X35:X43"/>
    <mergeCell ref="Y35:Y43"/>
    <mergeCell ref="Z35:Z43"/>
    <mergeCell ref="V16:V34"/>
    <mergeCell ref="W16:W34"/>
    <mergeCell ref="X16:X34"/>
    <mergeCell ref="Y16:Y34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T1 - Sed rate calcs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Daq</dc:creator>
  <cp:lastModifiedBy>Rachel</cp:lastModifiedBy>
  <cp:lastPrinted>2024-01-03T09:56:21Z</cp:lastPrinted>
  <dcterms:created xsi:type="dcterms:W3CDTF">2023-12-30T07:43:38Z</dcterms:created>
  <dcterms:modified xsi:type="dcterms:W3CDTF">2024-01-25T02:31:55Z</dcterms:modified>
</cp:coreProperties>
</file>