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vol\X_Reports_first_round\U1610\I_Age_Model\"/>
    </mc:Choice>
  </mc:AlternateContent>
  <xr:revisionPtr revIDLastSave="0" documentId="13_ncr:1_{09134AB9-3281-4010-B87D-60DE6AB27D2B}" xr6:coauthVersionLast="47" xr6:coauthVersionMax="47" xr10:uidLastSave="{00000000-0000-0000-0000-000000000000}"/>
  <bookViews>
    <workbookView xWindow="-110" yWindow="-110" windowWidth="19420" windowHeight="10420" xr2:uid="{8A177FCF-50D4-2248-ABC2-871500ED3E25}"/>
  </bookViews>
  <sheets>
    <sheet name="Sed rate calcs" sheetId="4" r:id="rId1"/>
  </sheets>
  <definedNames>
    <definedName name="_xlnm.Print_Area" localSheetId="0">'Sed rate calcs'!$A$2:$C$27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4" l="1"/>
  <c r="W14" i="4"/>
  <c r="V14" i="4"/>
  <c r="U14" i="4"/>
  <c r="T14" i="4"/>
  <c r="X21" i="4"/>
  <c r="U21" i="4"/>
  <c r="T21" i="4"/>
  <c r="V21" i="4" s="1"/>
  <c r="W21" i="4" s="1"/>
  <c r="I19" i="4"/>
  <c r="X3" i="4"/>
  <c r="U3" i="4"/>
  <c r="T3" i="4"/>
  <c r="V3" i="4" s="1"/>
  <c r="W3" i="4" s="1"/>
  <c r="I22" i="4"/>
  <c r="F22" i="4"/>
  <c r="E22" i="4"/>
  <c r="I14" i="4"/>
  <c r="F19" i="4"/>
  <c r="E19" i="4"/>
  <c r="G19" i="4" s="1"/>
  <c r="H19" i="4" s="1"/>
  <c r="I3" i="4"/>
  <c r="F14" i="4"/>
  <c r="E14" i="4"/>
  <c r="F3" i="4"/>
  <c r="E3" i="4"/>
  <c r="G22" i="4" l="1"/>
  <c r="H22" i="4" s="1"/>
  <c r="G3" i="4"/>
  <c r="H3" i="4" s="1"/>
  <c r="G14" i="4"/>
  <c r="H14" i="4" s="1"/>
</calcChain>
</file>

<file path=xl/sharedStrings.xml><?xml version="1.0" encoding="utf-8"?>
<sst xmlns="http://schemas.openxmlformats.org/spreadsheetml/2006/main" count="77" uniqueCount="41">
  <si>
    <t>C2An.3n</t>
  </si>
  <si>
    <t xml:space="preserve">C2Ar </t>
  </si>
  <si>
    <t>C3n.1n (Cochiti)</t>
  </si>
  <si>
    <t>C3n.1r</t>
  </si>
  <si>
    <t>C3n.2n (Nunivak)</t>
  </si>
  <si>
    <t>C3n.2r</t>
  </si>
  <si>
    <t>C3n.1n (Sidufjall)</t>
  </si>
  <si>
    <t>C3n.3r</t>
  </si>
  <si>
    <t>C3n.1n (Thvera)</t>
  </si>
  <si>
    <t>C3r</t>
  </si>
  <si>
    <t>Age (Ma)</t>
  </si>
  <si>
    <t>Depth (m)</t>
  </si>
  <si>
    <t>Event</t>
  </si>
  <si>
    <t>Cycle thickness groups (m)</t>
  </si>
  <si>
    <t>Interval thickness (m)</t>
  </si>
  <si>
    <t>Interval duration (myr)</t>
  </si>
  <si>
    <t>Interval sed rate (m/myr)</t>
  </si>
  <si>
    <t>Calculated cycle thickness (m)</t>
  </si>
  <si>
    <t>Regression derived precession thickness (m)</t>
  </si>
  <si>
    <t>500-700m</t>
  </si>
  <si>
    <t>700-800</t>
  </si>
  <si>
    <t>800-940</t>
  </si>
  <si>
    <t>940-1400</t>
  </si>
  <si>
    <r>
      <t xml:space="preserve">Disappearance </t>
    </r>
    <r>
      <rPr>
        <i/>
        <sz val="12"/>
        <color theme="1"/>
        <rFont val="Calibri"/>
        <family val="2"/>
        <scheme val="minor"/>
      </rPr>
      <t>Globorotalia puncticulata</t>
    </r>
  </si>
  <si>
    <r>
      <t xml:space="preserve">HO </t>
    </r>
    <r>
      <rPr>
        <i/>
        <sz val="12"/>
        <color theme="1"/>
        <rFont val="Calibri"/>
        <family val="2"/>
        <scheme val="minor"/>
      </rPr>
      <t>Sphenolithus spp.</t>
    </r>
  </si>
  <si>
    <r>
      <t xml:space="preserve">LO </t>
    </r>
    <r>
      <rPr>
        <i/>
        <sz val="12"/>
        <color theme="1"/>
        <rFont val="Calibri"/>
        <family val="2"/>
        <scheme val="minor"/>
      </rPr>
      <t>D. tamalis</t>
    </r>
  </si>
  <si>
    <r>
      <t xml:space="preserve">HO </t>
    </r>
    <r>
      <rPr>
        <i/>
        <sz val="12"/>
        <color theme="1"/>
        <rFont val="Calibri"/>
        <family val="2"/>
        <scheme val="minor"/>
      </rPr>
      <t>R. pseudoumbilicus</t>
    </r>
  </si>
  <si>
    <r>
      <t xml:space="preserve">HcO </t>
    </r>
    <r>
      <rPr>
        <i/>
        <sz val="12"/>
        <color theme="1"/>
        <rFont val="Calibri"/>
        <family val="2"/>
        <scheme val="minor"/>
      </rPr>
      <t>Globorotalia margaritae</t>
    </r>
  </si>
  <si>
    <r>
      <t xml:space="preserve">LO </t>
    </r>
    <r>
      <rPr>
        <i/>
        <sz val="12"/>
        <color theme="1"/>
        <rFont val="Calibri"/>
        <family val="2"/>
        <scheme val="minor"/>
      </rPr>
      <t>Globorotalia puncticulata</t>
    </r>
  </si>
  <si>
    <r>
      <t xml:space="preserve">HO </t>
    </r>
    <r>
      <rPr>
        <i/>
        <sz val="12"/>
        <color theme="1"/>
        <rFont val="Calibri"/>
        <family val="2"/>
        <scheme val="minor"/>
      </rPr>
      <t>C. acutus</t>
    </r>
  </si>
  <si>
    <r>
      <t xml:space="preserve">HO </t>
    </r>
    <r>
      <rPr>
        <i/>
        <sz val="12"/>
        <color theme="1"/>
        <rFont val="Calibri"/>
        <family val="2"/>
        <scheme val="minor"/>
      </rPr>
      <t>O. rugosus</t>
    </r>
  </si>
  <si>
    <r>
      <t xml:space="preserve">LO </t>
    </r>
    <r>
      <rPr>
        <i/>
        <sz val="12"/>
        <color theme="1"/>
        <rFont val="Calibri"/>
        <family val="2"/>
        <scheme val="minor"/>
      </rPr>
      <t>C. acutus</t>
    </r>
  </si>
  <si>
    <r>
      <t xml:space="preserve">HcO </t>
    </r>
    <r>
      <rPr>
        <i/>
        <sz val="12"/>
        <color theme="1"/>
        <rFont val="Calibri"/>
        <family val="2"/>
        <scheme val="minor"/>
      </rPr>
      <t xml:space="preserve">Neogloboquadrina incompta </t>
    </r>
    <r>
      <rPr>
        <sz val="12"/>
        <color theme="1"/>
        <rFont val="Calibri"/>
        <family val="2"/>
        <scheme val="minor"/>
      </rPr>
      <t>(Sin)</t>
    </r>
  </si>
  <si>
    <r>
      <t xml:space="preserve">HcO </t>
    </r>
    <r>
      <rPr>
        <i/>
        <sz val="12"/>
        <color theme="1"/>
        <rFont val="Calibri"/>
        <family val="2"/>
        <scheme val="minor"/>
      </rPr>
      <t>Globorotalia scitula</t>
    </r>
    <r>
      <rPr>
        <sz val="12"/>
        <color theme="1"/>
        <rFont val="Calibri"/>
        <family val="2"/>
        <scheme val="minor"/>
      </rPr>
      <t xml:space="preserve"> (Dex)</t>
    </r>
  </si>
  <si>
    <r>
      <t xml:space="preserve">HO </t>
    </r>
    <r>
      <rPr>
        <i/>
        <sz val="12"/>
        <color theme="1"/>
        <rFont val="Calibri"/>
        <family val="2"/>
        <scheme val="minor"/>
      </rPr>
      <t>R rotaria</t>
    </r>
  </si>
  <si>
    <r>
      <t xml:space="preserve">LrO </t>
    </r>
    <r>
      <rPr>
        <i/>
        <sz val="12"/>
        <color theme="1"/>
        <rFont val="Calibri"/>
        <family val="2"/>
        <scheme val="minor"/>
      </rPr>
      <t>Globorotalia margaritae</t>
    </r>
  </si>
  <si>
    <r>
      <t xml:space="preserve">HcO </t>
    </r>
    <r>
      <rPr>
        <i/>
        <sz val="12"/>
        <color theme="1"/>
        <rFont val="Calibri"/>
        <family val="2"/>
        <scheme val="minor"/>
      </rPr>
      <t>Globorotalia miotumida</t>
    </r>
  </si>
  <si>
    <r>
      <t xml:space="preserve">S/D coiling change </t>
    </r>
    <r>
      <rPr>
        <i/>
        <sz val="12"/>
        <color theme="1"/>
        <rFont val="Calibri"/>
        <family val="2"/>
        <scheme val="minor"/>
      </rPr>
      <t>Neogloboqradrina incompta</t>
    </r>
  </si>
  <si>
    <t>With C. acutus</t>
  </si>
  <si>
    <t>Without C. acutus</t>
  </si>
  <si>
    <t>934-1400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</si>
</sst>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/>
    <xf numFmtId="0" fontId="0" fillId="3" borderId="1" xfId="0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010085781669783"/>
                  <c:y val="3.889732029464058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calcs'!$C$3:$C$13</c:f>
              <c:numCache>
                <c:formatCode>0.00</c:formatCode>
                <c:ptCount val="11"/>
                <c:pt idx="0">
                  <c:v>3.57</c:v>
                </c:pt>
                <c:pt idx="1">
                  <c:v>3.6</c:v>
                </c:pt>
                <c:pt idx="2">
                  <c:v>3.61</c:v>
                </c:pt>
                <c:pt idx="3">
                  <c:v>3.8</c:v>
                </c:pt>
                <c:pt idx="4">
                  <c:v>3.82</c:v>
                </c:pt>
                <c:pt idx="5">
                  <c:v>3.98</c:v>
                </c:pt>
                <c:pt idx="6">
                  <c:v>4.1900000000000004</c:v>
                </c:pt>
                <c:pt idx="7">
                  <c:v>4.3</c:v>
                </c:pt>
                <c:pt idx="8">
                  <c:v>4.49</c:v>
                </c:pt>
                <c:pt idx="9">
                  <c:v>4.5199999999999996</c:v>
                </c:pt>
                <c:pt idx="10">
                  <c:v>4.63</c:v>
                </c:pt>
              </c:numCache>
            </c:numRef>
          </c:xVal>
          <c:yVal>
            <c:numRef>
              <c:f>'Sed rate calcs'!$B$3:$B$13</c:f>
              <c:numCache>
                <c:formatCode>0.00</c:formatCode>
                <c:ptCount val="11"/>
                <c:pt idx="0">
                  <c:v>529.41</c:v>
                </c:pt>
                <c:pt idx="1">
                  <c:v>538</c:v>
                </c:pt>
                <c:pt idx="2">
                  <c:v>556.33050000000003</c:v>
                </c:pt>
                <c:pt idx="3">
                  <c:v>581.053</c:v>
                </c:pt>
                <c:pt idx="4">
                  <c:v>584.2885</c:v>
                </c:pt>
                <c:pt idx="5">
                  <c:v>617.05500000000006</c:v>
                </c:pt>
                <c:pt idx="6">
                  <c:v>628</c:v>
                </c:pt>
                <c:pt idx="7">
                  <c:v>642</c:v>
                </c:pt>
                <c:pt idx="8">
                  <c:v>673</c:v>
                </c:pt>
                <c:pt idx="9">
                  <c:v>669.18399999999997</c:v>
                </c:pt>
                <c:pt idx="10">
                  <c:v>689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6C-CD45-9A1F-06EF2CF5A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3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7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700-800 with C. acutus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540842553889739"/>
                  <c:y val="0.13312388874777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calcs'!$C$14:$C$18</c:f>
              <c:numCache>
                <c:formatCode>0.00</c:formatCode>
                <c:ptCount val="5"/>
                <c:pt idx="0">
                  <c:v>4.8</c:v>
                </c:pt>
                <c:pt idx="1">
                  <c:v>4.9000000000000004</c:v>
                </c:pt>
                <c:pt idx="2">
                  <c:v>5</c:v>
                </c:pt>
                <c:pt idx="3">
                  <c:v>5.04</c:v>
                </c:pt>
                <c:pt idx="4">
                  <c:v>5.23</c:v>
                </c:pt>
              </c:numCache>
            </c:numRef>
          </c:xVal>
          <c:yVal>
            <c:numRef>
              <c:f>'Sed rate calcs'!$B$14:$B$18</c:f>
              <c:numCache>
                <c:formatCode>0.00</c:formatCode>
                <c:ptCount val="5"/>
                <c:pt idx="0">
                  <c:v>722</c:v>
                </c:pt>
                <c:pt idx="1">
                  <c:v>732</c:v>
                </c:pt>
                <c:pt idx="2">
                  <c:v>755</c:v>
                </c:pt>
                <c:pt idx="3">
                  <c:v>713.72550000000001</c:v>
                </c:pt>
                <c:pt idx="4">
                  <c:v>771.73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ED-4E4B-A004-91DF1F837C58}"/>
            </c:ext>
          </c:extLst>
        </c:ser>
        <c:ser>
          <c:idx val="1"/>
          <c:order val="1"/>
          <c:tx>
            <c:v>700-800 without C. acutus</c:v>
          </c:tx>
          <c:spPr>
            <a:ln w="25400"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accent6"/>
                </a:solidFill>
              </a:ln>
            </c:spPr>
          </c:marker>
          <c:trendline>
            <c:spPr>
              <a:ln w="12700">
                <a:solidFill>
                  <a:schemeClr val="accent6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-0.14883121490530568"/>
                  <c:y val="0.3528082898161638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calcs'!$R$14:$R$18</c:f>
              <c:numCache>
                <c:formatCode>0.00</c:formatCode>
                <c:ptCount val="5"/>
                <c:pt idx="0">
                  <c:v>4.8</c:v>
                </c:pt>
                <c:pt idx="1">
                  <c:v>4.9000000000000004</c:v>
                </c:pt>
                <c:pt idx="2">
                  <c:v>5</c:v>
                </c:pt>
              </c:numCache>
            </c:numRef>
          </c:xVal>
          <c:yVal>
            <c:numRef>
              <c:f>'Sed rate calcs'!$Q$14:$Q$18</c:f>
              <c:numCache>
                <c:formatCode>0.00</c:formatCode>
                <c:ptCount val="5"/>
                <c:pt idx="0">
                  <c:v>722</c:v>
                </c:pt>
                <c:pt idx="1">
                  <c:v>732</c:v>
                </c:pt>
                <c:pt idx="2">
                  <c:v>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ED-4E4B-A004-91DF1F837C58}"/>
            </c:ext>
          </c:extLst>
        </c:ser>
        <c:ser>
          <c:idx val="2"/>
          <c:order val="2"/>
          <c:tx>
            <c:v>700-920 without C. acutus</c:v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4"/>
              </a:solidFill>
              <a:ln w="3175">
                <a:solidFill>
                  <a:schemeClr val="tx1"/>
                </a:solidFill>
              </a:ln>
            </c:spPr>
          </c:marker>
          <c:trendline>
            <c:spPr>
              <a:ln w="19050">
                <a:solidFill>
                  <a:schemeClr val="tx1">
                    <a:lumMod val="25000"/>
                    <a:lumOff val="75000"/>
                  </a:schemeClr>
                </a:solidFill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-0.41570836402752342"/>
                  <c:y val="0.31679927609855218"/>
                </c:manualLayout>
              </c:layout>
              <c:numFmt formatCode="General" sourceLinked="0"/>
              <c:spPr>
                <a:solidFill>
                  <a:schemeClr val="accent4"/>
                </a:solidFill>
              </c:spPr>
            </c:trendlineLbl>
          </c:trendline>
          <c:xVal>
            <c:numRef>
              <c:f>'Sed rate calcs'!#REF!</c:f>
            </c:numRef>
          </c:xVal>
          <c:yVal>
            <c:numRef>
              <c:f>'Sed rate calcs'!#REF!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E-5649-A507-84C338A6F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4.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920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8876968136066462E-2"/>
                  <c:y val="-0.437298387096774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calcs'!$C$19:$C$21</c:f>
              <c:numCache>
                <c:formatCode>0.00</c:formatCode>
                <c:ptCount val="3"/>
                <c:pt idx="0">
                  <c:v>5.23</c:v>
                </c:pt>
                <c:pt idx="1">
                  <c:v>5.36</c:v>
                </c:pt>
                <c:pt idx="2">
                  <c:v>5.78</c:v>
                </c:pt>
              </c:numCache>
            </c:numRef>
          </c:xVal>
          <c:yVal>
            <c:numRef>
              <c:f>'Sed rate calcs'!$B$19:$B$21</c:f>
              <c:numCache>
                <c:formatCode>0.00</c:formatCode>
                <c:ptCount val="3"/>
                <c:pt idx="0">
                  <c:v>808</c:v>
                </c:pt>
                <c:pt idx="1">
                  <c:v>781.40499999999997</c:v>
                </c:pt>
                <c:pt idx="2">
                  <c:v>936.33500000000004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C2-984A-B3CF-BB3D02D4D93F}"/>
            </c:ext>
          </c:extLst>
        </c:ser>
        <c:ser>
          <c:idx val="1"/>
          <c:order val="1"/>
          <c:spPr>
            <a:ln w="25400"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accent6"/>
                </a:solidFill>
              </a:ln>
            </c:spPr>
          </c:marker>
          <c:trendline>
            <c:spPr>
              <a:ln w="12700">
                <a:solidFill>
                  <a:schemeClr val="accent6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-0.27815556170042266"/>
                  <c:y val="-0.2080241935483870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calcs'!$R$19:$R$21</c:f>
              <c:numCache>
                <c:formatCode>0.00</c:formatCode>
                <c:ptCount val="3"/>
                <c:pt idx="0">
                  <c:v>5.23</c:v>
                </c:pt>
                <c:pt idx="2">
                  <c:v>5.78</c:v>
                </c:pt>
              </c:numCache>
            </c:numRef>
          </c:xVal>
          <c:yVal>
            <c:numRef>
              <c:f>'Sed rate calcs'!$Q$19:$Q$21</c:f>
              <c:numCache>
                <c:formatCode>0.00</c:formatCode>
                <c:ptCount val="3"/>
                <c:pt idx="0">
                  <c:v>808</c:v>
                </c:pt>
                <c:pt idx="2">
                  <c:v>936.33500000000004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C2-984A-B3CF-BB3D02D4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940-1400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dispRSqr val="1"/>
            <c:dispEq val="1"/>
            <c:trendlineLbl>
              <c:layout>
                <c:manualLayout>
                  <c:x val="-0.43831867753584652"/>
                  <c:y val="-0.167287066246056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calcs'!$C$22:$C$27</c:f>
              <c:numCache>
                <c:formatCode>0.00</c:formatCode>
                <c:ptCount val="6"/>
                <c:pt idx="0">
                  <c:v>5.9</c:v>
                </c:pt>
                <c:pt idx="1">
                  <c:v>5.94</c:v>
                </c:pt>
                <c:pt idx="2">
                  <c:v>5.98</c:v>
                </c:pt>
                <c:pt idx="3">
                  <c:v>6.02</c:v>
                </c:pt>
                <c:pt idx="4">
                  <c:v>6.32</c:v>
                </c:pt>
                <c:pt idx="5">
                  <c:v>6.38</c:v>
                </c:pt>
              </c:numCache>
            </c:numRef>
          </c:xVal>
          <c:yVal>
            <c:numRef>
              <c:f>'Sed rate calcs'!$B$22:$B$27</c:f>
              <c:numCache>
                <c:formatCode>0.00</c:formatCode>
                <c:ptCount val="6"/>
                <c:pt idx="0">
                  <c:v>978.15</c:v>
                </c:pt>
                <c:pt idx="1">
                  <c:v>1022.9549999999999</c:v>
                </c:pt>
                <c:pt idx="2">
                  <c:v>1016.95</c:v>
                </c:pt>
                <c:pt idx="3">
                  <c:v>1016</c:v>
                </c:pt>
                <c:pt idx="4">
                  <c:v>1112.0899999999999</c:v>
                </c:pt>
                <c:pt idx="5">
                  <c:v>1116.7550000000001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4B-8B49-B7AC-CFCA78259082}"/>
            </c:ext>
          </c:extLst>
        </c:ser>
        <c:ser>
          <c:idx val="1"/>
          <c:order val="1"/>
          <c:tx>
            <c:v>934-1400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331236795348577E-3"/>
                  <c:y val="0.365621351747435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6"/>
                        </a:solidFill>
                      </a:rPr>
                      <a:t>y = 291.29x - 732.61</a:t>
                    </a:r>
                    <a:br>
                      <a:rPr lang="en-US" baseline="0">
                        <a:solidFill>
                          <a:schemeClr val="accent6"/>
                        </a:solidFill>
                      </a:rPr>
                    </a:br>
                    <a:r>
                      <a:rPr lang="en-US" baseline="0">
                        <a:solidFill>
                          <a:schemeClr val="accent6"/>
                        </a:solidFill>
                      </a:rPr>
                      <a:t>R² = 0.958</a:t>
                    </a:r>
                    <a:endParaRPr lang="en-US">
                      <a:solidFill>
                        <a:schemeClr val="accent6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'Sed rate calcs'!$R$21:$R$27</c:f>
              <c:numCache>
                <c:formatCode>0.00</c:formatCode>
                <c:ptCount val="7"/>
                <c:pt idx="0">
                  <c:v>5.78</c:v>
                </c:pt>
                <c:pt idx="1">
                  <c:v>5.9</c:v>
                </c:pt>
                <c:pt idx="2">
                  <c:v>5.94</c:v>
                </c:pt>
                <c:pt idx="3">
                  <c:v>5.98</c:v>
                </c:pt>
                <c:pt idx="4">
                  <c:v>6.02</c:v>
                </c:pt>
                <c:pt idx="5">
                  <c:v>6.32</c:v>
                </c:pt>
                <c:pt idx="6">
                  <c:v>6.38</c:v>
                </c:pt>
              </c:numCache>
            </c:numRef>
          </c:xVal>
          <c:yVal>
            <c:numRef>
              <c:f>'Sed rate calcs'!$Q$21:$Q$27</c:f>
              <c:numCache>
                <c:formatCode>0.00</c:formatCode>
                <c:ptCount val="7"/>
                <c:pt idx="0">
                  <c:v>936.33500000000004</c:v>
                </c:pt>
                <c:pt idx="1">
                  <c:v>978.15</c:v>
                </c:pt>
                <c:pt idx="2">
                  <c:v>1022.9549999999999</c:v>
                </c:pt>
                <c:pt idx="3">
                  <c:v>1016.95</c:v>
                </c:pt>
                <c:pt idx="4">
                  <c:v>1016</c:v>
                </c:pt>
                <c:pt idx="5">
                  <c:v>1112.0899999999999</c:v>
                </c:pt>
                <c:pt idx="6">
                  <c:v>1116.7550000000001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44-CA44-B6F2-2E0AF8CAB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5.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1400"/>
          <c:min val="9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479778</xdr:colOff>
      <xdr:row>12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E900B9-9B2E-5F41-BE00-96DA33408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25400</xdr:rowOff>
    </xdr:from>
    <xdr:to>
      <xdr:col>14</xdr:col>
      <xdr:colOff>479778</xdr:colOff>
      <xdr:row>27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1F1D2EF-0802-D64E-88CF-DA8F04D4B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215900</xdr:colOff>
      <xdr:row>27</xdr:row>
      <xdr:rowOff>88900</xdr:rowOff>
    </xdr:from>
    <xdr:to>
      <xdr:col>8</xdr:col>
      <xdr:colOff>619478</xdr:colOff>
      <xdr:row>42</xdr:row>
      <xdr:rowOff>190500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8FD49F2-69B7-A64D-8AAF-96112FFF1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27</xdr:row>
      <xdr:rowOff>50800</xdr:rowOff>
    </xdr:from>
    <xdr:to>
      <xdr:col>3</xdr:col>
      <xdr:colOff>149578</xdr:colOff>
      <xdr:row>42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7E779C3-EE2D-7047-AC3D-289C0C1B3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3BA4-FD0E-A047-949E-87D316489D79}">
  <dimension ref="A1:X36"/>
  <sheetViews>
    <sheetView tabSelected="1" topLeftCell="A7" workbookViewId="0">
      <selection activeCell="R20" sqref="R20"/>
    </sheetView>
  </sheetViews>
  <sheetFormatPr defaultColWidth="10.6640625" defaultRowHeight="15.5" x14ac:dyDescent="0.35"/>
  <cols>
    <col min="1" max="1" width="40.6640625" bestFit="1" customWidth="1"/>
    <col min="2" max="2" width="9.5" bestFit="1" customWidth="1"/>
    <col min="3" max="3" width="8.83203125" bestFit="1" customWidth="1"/>
    <col min="7" max="7" width="11.6640625" bestFit="1" customWidth="1"/>
    <col min="8" max="8" width="11" bestFit="1" customWidth="1"/>
  </cols>
  <sheetData>
    <row r="1" spans="1:24" x14ac:dyDescent="0.35">
      <c r="A1" s="16" t="s">
        <v>38</v>
      </c>
      <c r="B1" s="16"/>
      <c r="C1" s="16"/>
      <c r="D1" s="16"/>
      <c r="E1" s="16"/>
      <c r="F1" s="16"/>
      <c r="G1" s="16"/>
      <c r="H1" s="16"/>
      <c r="I1" s="16"/>
      <c r="P1" s="15" t="s">
        <v>39</v>
      </c>
      <c r="Q1" s="15"/>
      <c r="R1" s="15"/>
      <c r="S1" s="15"/>
      <c r="T1" s="15"/>
      <c r="U1" s="15"/>
      <c r="V1" s="15"/>
      <c r="W1" s="15"/>
      <c r="X1" s="15"/>
    </row>
    <row r="2" spans="1:24" ht="77.5" x14ac:dyDescent="0.35">
      <c r="A2" s="1" t="s">
        <v>12</v>
      </c>
      <c r="B2" s="2" t="s">
        <v>11</v>
      </c>
      <c r="C2" s="2" t="s">
        <v>10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P2" s="9" t="s">
        <v>12</v>
      </c>
      <c r="Q2" s="10" t="s">
        <v>11</v>
      </c>
      <c r="R2" s="10" t="s">
        <v>10</v>
      </c>
      <c r="S2" s="11" t="s">
        <v>13</v>
      </c>
      <c r="T2" s="11" t="s">
        <v>14</v>
      </c>
      <c r="U2" s="11" t="s">
        <v>15</v>
      </c>
      <c r="V2" s="11" t="s">
        <v>16</v>
      </c>
      <c r="W2" s="11" t="s">
        <v>17</v>
      </c>
      <c r="X2" s="11" t="s">
        <v>18</v>
      </c>
    </row>
    <row r="3" spans="1:24" x14ac:dyDescent="0.35">
      <c r="A3" s="2" t="s">
        <v>23</v>
      </c>
      <c r="B3" s="8">
        <v>529.41</v>
      </c>
      <c r="C3" s="8">
        <v>3.57</v>
      </c>
      <c r="D3" s="23" t="s">
        <v>19</v>
      </c>
      <c r="E3" s="24">
        <f>B13-B3</f>
        <v>159.59000000000003</v>
      </c>
      <c r="F3" s="24">
        <f>C13-C3</f>
        <v>1.06</v>
      </c>
      <c r="G3" s="24">
        <f>E3/F3</f>
        <v>150.55660377358492</v>
      </c>
      <c r="H3" s="24">
        <f>(G3/1000)*21.7</f>
        <v>3.267078301886793</v>
      </c>
      <c r="I3" s="24">
        <f>138.78*0.0217</f>
        <v>3.0115259999999999</v>
      </c>
      <c r="P3" s="10" t="s">
        <v>23</v>
      </c>
      <c r="Q3" s="12">
        <v>529.41</v>
      </c>
      <c r="R3" s="12">
        <v>3.57</v>
      </c>
      <c r="S3" s="25" t="s">
        <v>19</v>
      </c>
      <c r="T3" s="26">
        <f>Q13-Q3</f>
        <v>159.59000000000003</v>
      </c>
      <c r="U3" s="26">
        <f>R13-R3</f>
        <v>1.06</v>
      </c>
      <c r="V3" s="26">
        <f>T3/U3</f>
        <v>150.55660377358492</v>
      </c>
      <c r="W3" s="26">
        <f>(V3/1000)*21.7</f>
        <v>3.267078301886793</v>
      </c>
      <c r="X3" s="26">
        <f>138.78*0.0217</f>
        <v>3.0115259999999999</v>
      </c>
    </row>
    <row r="4" spans="1:24" x14ac:dyDescent="0.35">
      <c r="A4" s="2" t="s">
        <v>0</v>
      </c>
      <c r="B4" s="8">
        <v>538</v>
      </c>
      <c r="C4" s="8">
        <v>3.6</v>
      </c>
      <c r="D4" s="23"/>
      <c r="E4" s="23"/>
      <c r="F4" s="23"/>
      <c r="G4" s="24"/>
      <c r="H4" s="24"/>
      <c r="I4" s="24"/>
      <c r="P4" s="10" t="s">
        <v>0</v>
      </c>
      <c r="Q4" s="12">
        <v>538</v>
      </c>
      <c r="R4" s="12">
        <v>3.6</v>
      </c>
      <c r="S4" s="25"/>
      <c r="T4" s="25"/>
      <c r="U4" s="25"/>
      <c r="V4" s="26"/>
      <c r="W4" s="26"/>
      <c r="X4" s="26"/>
    </row>
    <row r="5" spans="1:24" x14ac:dyDescent="0.35">
      <c r="A5" s="2" t="s">
        <v>24</v>
      </c>
      <c r="B5" s="8">
        <v>556.33050000000003</v>
      </c>
      <c r="C5" s="8">
        <v>3.61</v>
      </c>
      <c r="D5" s="23"/>
      <c r="E5" s="23"/>
      <c r="F5" s="23"/>
      <c r="G5" s="24"/>
      <c r="H5" s="24"/>
      <c r="I5" s="24"/>
      <c r="P5" s="10" t="s">
        <v>24</v>
      </c>
      <c r="Q5" s="12">
        <v>556.33050000000003</v>
      </c>
      <c r="R5" s="12">
        <v>3.61</v>
      </c>
      <c r="S5" s="25"/>
      <c r="T5" s="25"/>
      <c r="U5" s="25"/>
      <c r="V5" s="26"/>
      <c r="W5" s="26"/>
      <c r="X5" s="26"/>
    </row>
    <row r="6" spans="1:24" x14ac:dyDescent="0.35">
      <c r="A6" s="2" t="s">
        <v>25</v>
      </c>
      <c r="B6" s="8">
        <v>581.053</v>
      </c>
      <c r="C6" s="8">
        <v>3.8</v>
      </c>
      <c r="D6" s="23"/>
      <c r="E6" s="23"/>
      <c r="F6" s="23"/>
      <c r="G6" s="24"/>
      <c r="H6" s="24"/>
      <c r="I6" s="24"/>
      <c r="P6" s="10" t="s">
        <v>25</v>
      </c>
      <c r="Q6" s="12">
        <v>581.053</v>
      </c>
      <c r="R6" s="12">
        <v>3.8</v>
      </c>
      <c r="S6" s="25"/>
      <c r="T6" s="25"/>
      <c r="U6" s="25"/>
      <c r="V6" s="26"/>
      <c r="W6" s="26"/>
      <c r="X6" s="26"/>
    </row>
    <row r="7" spans="1:24" x14ac:dyDescent="0.35">
      <c r="A7" s="2" t="s">
        <v>26</v>
      </c>
      <c r="B7" s="8">
        <v>584.2885</v>
      </c>
      <c r="C7" s="8">
        <v>3.82</v>
      </c>
      <c r="D7" s="23"/>
      <c r="E7" s="23"/>
      <c r="F7" s="23"/>
      <c r="G7" s="24"/>
      <c r="H7" s="24"/>
      <c r="I7" s="24"/>
      <c r="P7" s="10" t="s">
        <v>26</v>
      </c>
      <c r="Q7" s="12">
        <v>584.2885</v>
      </c>
      <c r="R7" s="12">
        <v>3.82</v>
      </c>
      <c r="S7" s="25"/>
      <c r="T7" s="25"/>
      <c r="U7" s="25"/>
      <c r="V7" s="26"/>
      <c r="W7" s="26"/>
      <c r="X7" s="26"/>
    </row>
    <row r="8" spans="1:24" x14ac:dyDescent="0.35">
      <c r="A8" s="2" t="s">
        <v>27</v>
      </c>
      <c r="B8" s="8">
        <v>617.05500000000006</v>
      </c>
      <c r="C8" s="8">
        <v>3.98</v>
      </c>
      <c r="D8" s="23"/>
      <c r="E8" s="23"/>
      <c r="F8" s="23"/>
      <c r="G8" s="24"/>
      <c r="H8" s="24"/>
      <c r="I8" s="24"/>
      <c r="P8" s="10" t="s">
        <v>27</v>
      </c>
      <c r="Q8" s="12">
        <v>617.05500000000006</v>
      </c>
      <c r="R8" s="12">
        <v>3.98</v>
      </c>
      <c r="S8" s="25"/>
      <c r="T8" s="25"/>
      <c r="U8" s="25"/>
      <c r="V8" s="26"/>
      <c r="W8" s="26"/>
      <c r="X8" s="26"/>
    </row>
    <row r="9" spans="1:24" x14ac:dyDescent="0.35">
      <c r="A9" s="2" t="s">
        <v>1</v>
      </c>
      <c r="B9" s="8">
        <v>628</v>
      </c>
      <c r="C9" s="8">
        <v>4.1900000000000004</v>
      </c>
      <c r="D9" s="23"/>
      <c r="E9" s="23"/>
      <c r="F9" s="23"/>
      <c r="G9" s="24"/>
      <c r="H9" s="24"/>
      <c r="I9" s="24"/>
      <c r="P9" s="10" t="s">
        <v>1</v>
      </c>
      <c r="Q9" s="12">
        <v>628</v>
      </c>
      <c r="R9" s="12">
        <v>4.1900000000000004</v>
      </c>
      <c r="S9" s="25"/>
      <c r="T9" s="25"/>
      <c r="U9" s="25"/>
      <c r="V9" s="26"/>
      <c r="W9" s="26"/>
      <c r="X9" s="26"/>
    </row>
    <row r="10" spans="1:24" x14ac:dyDescent="0.35">
      <c r="A10" s="2" t="s">
        <v>2</v>
      </c>
      <c r="B10" s="8">
        <v>642</v>
      </c>
      <c r="C10" s="8">
        <v>4.3</v>
      </c>
      <c r="D10" s="23"/>
      <c r="E10" s="23"/>
      <c r="F10" s="23"/>
      <c r="G10" s="24"/>
      <c r="H10" s="24"/>
      <c r="I10" s="24"/>
      <c r="P10" s="10" t="s">
        <v>2</v>
      </c>
      <c r="Q10" s="12">
        <v>642</v>
      </c>
      <c r="R10" s="12">
        <v>4.3</v>
      </c>
      <c r="S10" s="25"/>
      <c r="T10" s="25"/>
      <c r="U10" s="25"/>
      <c r="V10" s="26"/>
      <c r="W10" s="26"/>
      <c r="X10" s="26"/>
    </row>
    <row r="11" spans="1:24" x14ac:dyDescent="0.35">
      <c r="A11" s="2" t="s">
        <v>3</v>
      </c>
      <c r="B11" s="8">
        <v>673</v>
      </c>
      <c r="C11" s="8">
        <v>4.49</v>
      </c>
      <c r="D11" s="23"/>
      <c r="E11" s="23"/>
      <c r="F11" s="23"/>
      <c r="G11" s="24"/>
      <c r="H11" s="24"/>
      <c r="I11" s="24"/>
      <c r="P11" s="10" t="s">
        <v>3</v>
      </c>
      <c r="Q11" s="12">
        <v>673</v>
      </c>
      <c r="R11" s="12">
        <v>4.49</v>
      </c>
      <c r="S11" s="25"/>
      <c r="T11" s="25"/>
      <c r="U11" s="25"/>
      <c r="V11" s="26"/>
      <c r="W11" s="26"/>
      <c r="X11" s="26"/>
    </row>
    <row r="12" spans="1:24" x14ac:dyDescent="0.35">
      <c r="A12" s="2" t="s">
        <v>28</v>
      </c>
      <c r="B12" s="8">
        <v>669.18399999999997</v>
      </c>
      <c r="C12" s="8">
        <v>4.5199999999999996</v>
      </c>
      <c r="D12" s="23"/>
      <c r="E12" s="23"/>
      <c r="F12" s="23"/>
      <c r="G12" s="24"/>
      <c r="H12" s="24"/>
      <c r="I12" s="24"/>
      <c r="P12" s="10" t="s">
        <v>28</v>
      </c>
      <c r="Q12" s="12">
        <v>669.18399999999997</v>
      </c>
      <c r="R12" s="12">
        <v>4.5199999999999996</v>
      </c>
      <c r="S12" s="25"/>
      <c r="T12" s="25"/>
      <c r="U12" s="25"/>
      <c r="V12" s="26"/>
      <c r="W12" s="26"/>
      <c r="X12" s="26"/>
    </row>
    <row r="13" spans="1:24" x14ac:dyDescent="0.35">
      <c r="A13" s="2" t="s">
        <v>4</v>
      </c>
      <c r="B13" s="8">
        <v>689</v>
      </c>
      <c r="C13" s="8">
        <v>4.63</v>
      </c>
      <c r="D13" s="23"/>
      <c r="E13" s="23"/>
      <c r="F13" s="23"/>
      <c r="G13" s="24"/>
      <c r="H13" s="24"/>
      <c r="I13" s="24"/>
      <c r="P13" s="10" t="s">
        <v>4</v>
      </c>
      <c r="Q13" s="12">
        <v>689</v>
      </c>
      <c r="R13" s="12">
        <v>4.63</v>
      </c>
      <c r="S13" s="25"/>
      <c r="T13" s="25"/>
      <c r="U13" s="25"/>
      <c r="V13" s="26"/>
      <c r="W13" s="26"/>
      <c r="X13" s="26"/>
    </row>
    <row r="14" spans="1:24" x14ac:dyDescent="0.35">
      <c r="A14" s="2" t="s">
        <v>5</v>
      </c>
      <c r="B14" s="8">
        <v>722</v>
      </c>
      <c r="C14" s="8">
        <v>4.8</v>
      </c>
      <c r="D14" s="23" t="s">
        <v>20</v>
      </c>
      <c r="E14" s="24">
        <f>B18-B14</f>
        <v>49.730000000000018</v>
      </c>
      <c r="F14" s="24">
        <f>C18-C14</f>
        <v>0.4300000000000006</v>
      </c>
      <c r="G14" s="24">
        <f>E14/F14</f>
        <v>115.65116279069755</v>
      </c>
      <c r="H14" s="24">
        <f>(G14/1000)*21.7</f>
        <v>2.5096302325581368</v>
      </c>
      <c r="I14" s="24">
        <f>101.74*0.0217</f>
        <v>2.2077580000000001</v>
      </c>
      <c r="P14" s="10" t="s">
        <v>5</v>
      </c>
      <c r="Q14" s="12">
        <v>722</v>
      </c>
      <c r="R14" s="12">
        <v>4.8</v>
      </c>
      <c r="S14" s="25" t="s">
        <v>20</v>
      </c>
      <c r="T14" s="26">
        <f>Q16-Q14</f>
        <v>33</v>
      </c>
      <c r="U14" s="26">
        <f>R16-R14</f>
        <v>0.20000000000000018</v>
      </c>
      <c r="V14" s="26">
        <f>T14/U14</f>
        <v>164.99999999999986</v>
      </c>
      <c r="W14" s="26">
        <f>(V14/1000)*21.7</f>
        <v>3.5804999999999971</v>
      </c>
      <c r="X14" s="26">
        <f>165*0.0217</f>
        <v>3.5805000000000002</v>
      </c>
    </row>
    <row r="15" spans="1:24" x14ac:dyDescent="0.35">
      <c r="A15" s="2" t="s">
        <v>6</v>
      </c>
      <c r="B15" s="8">
        <v>732</v>
      </c>
      <c r="C15" s="8">
        <v>4.9000000000000004</v>
      </c>
      <c r="D15" s="23"/>
      <c r="E15" s="24"/>
      <c r="F15" s="24"/>
      <c r="G15" s="24"/>
      <c r="H15" s="24"/>
      <c r="I15" s="24"/>
      <c r="P15" s="10" t="s">
        <v>6</v>
      </c>
      <c r="Q15" s="12">
        <v>732</v>
      </c>
      <c r="R15" s="12">
        <v>4.9000000000000004</v>
      </c>
      <c r="S15" s="25"/>
      <c r="T15" s="26"/>
      <c r="U15" s="26"/>
      <c r="V15" s="26"/>
      <c r="W15" s="26"/>
      <c r="X15" s="26"/>
    </row>
    <row r="16" spans="1:24" x14ac:dyDescent="0.35">
      <c r="A16" s="2" t="s">
        <v>7</v>
      </c>
      <c r="B16" s="8">
        <v>755</v>
      </c>
      <c r="C16" s="8">
        <v>5</v>
      </c>
      <c r="D16" s="23"/>
      <c r="E16" s="24"/>
      <c r="F16" s="24"/>
      <c r="G16" s="24"/>
      <c r="H16" s="24"/>
      <c r="I16" s="24"/>
      <c r="P16" s="10" t="s">
        <v>7</v>
      </c>
      <c r="Q16" s="12">
        <v>755</v>
      </c>
      <c r="R16" s="12">
        <v>5</v>
      </c>
      <c r="S16" s="25"/>
      <c r="T16" s="26"/>
      <c r="U16" s="26"/>
      <c r="V16" s="26"/>
      <c r="W16" s="26"/>
      <c r="X16" s="26"/>
    </row>
    <row r="17" spans="1:24" x14ac:dyDescent="0.35">
      <c r="A17" s="2" t="s">
        <v>29</v>
      </c>
      <c r="B17" s="8">
        <v>713.72550000000001</v>
      </c>
      <c r="C17" s="8">
        <v>5.04</v>
      </c>
      <c r="D17" s="23"/>
      <c r="E17" s="24"/>
      <c r="F17" s="24"/>
      <c r="G17" s="24"/>
      <c r="H17" s="24"/>
      <c r="I17" s="24"/>
      <c r="P17" s="10" t="s">
        <v>29</v>
      </c>
      <c r="Q17" s="12"/>
      <c r="R17" s="12"/>
      <c r="S17" s="25"/>
      <c r="T17" s="26"/>
      <c r="U17" s="26"/>
      <c r="V17" s="26"/>
      <c r="W17" s="26"/>
      <c r="X17" s="26"/>
    </row>
    <row r="18" spans="1:24" x14ac:dyDescent="0.35">
      <c r="A18" s="2" t="s">
        <v>30</v>
      </c>
      <c r="B18" s="8">
        <v>771.73</v>
      </c>
      <c r="C18" s="8">
        <v>5.23</v>
      </c>
      <c r="D18" s="23"/>
      <c r="E18" s="24"/>
      <c r="F18" s="24"/>
      <c r="G18" s="24"/>
      <c r="H18" s="24"/>
      <c r="I18" s="24"/>
      <c r="P18" s="10" t="s">
        <v>30</v>
      </c>
      <c r="Q18" s="12"/>
      <c r="R18" s="12"/>
      <c r="S18" s="25"/>
      <c r="T18" s="26"/>
      <c r="U18" s="26"/>
      <c r="V18" s="26"/>
      <c r="W18" s="26"/>
      <c r="X18" s="26"/>
    </row>
    <row r="19" spans="1:24" x14ac:dyDescent="0.35">
      <c r="A19" s="2" t="s">
        <v>8</v>
      </c>
      <c r="B19" s="8">
        <v>808</v>
      </c>
      <c r="C19" s="8">
        <v>5.23</v>
      </c>
      <c r="D19" s="23" t="s">
        <v>21</v>
      </c>
      <c r="E19" s="24">
        <f>B21-B19</f>
        <v>128.33500000000004</v>
      </c>
      <c r="F19" s="24">
        <f>C21-C19</f>
        <v>0.54999999999999982</v>
      </c>
      <c r="G19" s="24">
        <f>E19/F19</f>
        <v>233.33636363636379</v>
      </c>
      <c r="H19" s="24">
        <f>(G19/1000)*21.7</f>
        <v>5.063399090909094</v>
      </c>
      <c r="I19" s="24">
        <f>366.63*0.0217</f>
        <v>7.9558710000000001</v>
      </c>
      <c r="P19" s="10" t="s">
        <v>8</v>
      </c>
      <c r="Q19" s="12">
        <v>808</v>
      </c>
      <c r="R19" s="12">
        <v>5.23</v>
      </c>
      <c r="S19" s="13"/>
      <c r="T19" s="14"/>
      <c r="U19" s="14"/>
      <c r="V19" s="14"/>
      <c r="W19" s="14"/>
      <c r="X19" s="14"/>
    </row>
    <row r="20" spans="1:24" x14ac:dyDescent="0.35">
      <c r="A20" s="2" t="s">
        <v>31</v>
      </c>
      <c r="B20" s="8">
        <v>781.40499999999997</v>
      </c>
      <c r="C20" s="8">
        <v>5.36</v>
      </c>
      <c r="D20" s="23"/>
      <c r="E20" s="24"/>
      <c r="F20" s="24"/>
      <c r="G20" s="24"/>
      <c r="H20" s="24"/>
      <c r="I20" s="24"/>
      <c r="P20" s="10" t="s">
        <v>31</v>
      </c>
      <c r="Q20" s="12"/>
      <c r="R20" s="12"/>
      <c r="S20" s="13"/>
      <c r="T20" s="14"/>
      <c r="U20" s="14"/>
      <c r="V20" s="14"/>
      <c r="W20" s="14"/>
      <c r="X20" s="14"/>
    </row>
    <row r="21" spans="1:24" x14ac:dyDescent="0.35">
      <c r="A21" s="2" t="s">
        <v>32</v>
      </c>
      <c r="B21" s="8">
        <v>936.33500000000004</v>
      </c>
      <c r="C21" s="8">
        <v>5.78</v>
      </c>
      <c r="D21" s="23"/>
      <c r="E21" s="24"/>
      <c r="F21" s="24"/>
      <c r="G21" s="24"/>
      <c r="H21" s="24"/>
      <c r="I21" s="24"/>
      <c r="P21" s="10" t="s">
        <v>32</v>
      </c>
      <c r="Q21" s="12">
        <v>936.33500000000004</v>
      </c>
      <c r="R21" s="12">
        <v>5.78</v>
      </c>
      <c r="S21" s="17" t="s">
        <v>40</v>
      </c>
      <c r="T21" s="20">
        <f>Q27-Q21</f>
        <v>180.42000000000007</v>
      </c>
      <c r="U21" s="20">
        <f>R27-R21</f>
        <v>0.59999999999999964</v>
      </c>
      <c r="V21" s="20">
        <f>T21/U21</f>
        <v>300.70000000000027</v>
      </c>
      <c r="W21" s="20">
        <f>(V21/1000)*21.7</f>
        <v>6.5251900000000065</v>
      </c>
      <c r="X21" s="20">
        <f>291.29*0.0217</f>
        <v>6.3209930000000005</v>
      </c>
    </row>
    <row r="22" spans="1:24" x14ac:dyDescent="0.35">
      <c r="A22" s="2" t="s">
        <v>33</v>
      </c>
      <c r="B22" s="8">
        <v>978.15</v>
      </c>
      <c r="C22" s="8">
        <v>5.9</v>
      </c>
      <c r="D22" s="23" t="s">
        <v>22</v>
      </c>
      <c r="E22" s="24">
        <f>B27-B22</f>
        <v>138.60500000000013</v>
      </c>
      <c r="F22" s="24">
        <f>C27-C22</f>
        <v>0.47999999999999954</v>
      </c>
      <c r="G22" s="24">
        <f>E22/F22</f>
        <v>288.7604166666672</v>
      </c>
      <c r="H22" s="24">
        <f>(G22/1000)*21.7</f>
        <v>6.266101041666678</v>
      </c>
      <c r="I22" s="24">
        <f>269.82*0.0217</f>
        <v>5.8550940000000002</v>
      </c>
      <c r="P22" s="10" t="s">
        <v>33</v>
      </c>
      <c r="Q22" s="12">
        <v>978.15</v>
      </c>
      <c r="R22" s="12">
        <v>5.9</v>
      </c>
      <c r="S22" s="18"/>
      <c r="T22" s="21"/>
      <c r="U22" s="21"/>
      <c r="V22" s="21"/>
      <c r="W22" s="21"/>
      <c r="X22" s="21"/>
    </row>
    <row r="23" spans="1:24" x14ac:dyDescent="0.35">
      <c r="A23" s="2" t="s">
        <v>34</v>
      </c>
      <c r="B23" s="8">
        <v>1022.9549999999999</v>
      </c>
      <c r="C23" s="8">
        <v>5.94</v>
      </c>
      <c r="D23" s="23"/>
      <c r="E23" s="24"/>
      <c r="F23" s="24"/>
      <c r="G23" s="24"/>
      <c r="H23" s="24"/>
      <c r="I23" s="24"/>
      <c r="P23" s="10" t="s">
        <v>34</v>
      </c>
      <c r="Q23" s="12">
        <v>1022.9549999999999</v>
      </c>
      <c r="R23" s="12">
        <v>5.94</v>
      </c>
      <c r="S23" s="18"/>
      <c r="T23" s="21"/>
      <c r="U23" s="21"/>
      <c r="V23" s="21"/>
      <c r="W23" s="21"/>
      <c r="X23" s="21"/>
    </row>
    <row r="24" spans="1:24" x14ac:dyDescent="0.35">
      <c r="A24" s="2" t="s">
        <v>35</v>
      </c>
      <c r="B24" s="8">
        <v>1016.95</v>
      </c>
      <c r="C24" s="8">
        <v>5.98</v>
      </c>
      <c r="D24" s="23"/>
      <c r="E24" s="24"/>
      <c r="F24" s="24"/>
      <c r="G24" s="24"/>
      <c r="H24" s="24"/>
      <c r="I24" s="24"/>
      <c r="P24" s="10" t="s">
        <v>35</v>
      </c>
      <c r="Q24" s="12">
        <v>1016.95</v>
      </c>
      <c r="R24" s="12">
        <v>5.98</v>
      </c>
      <c r="S24" s="18"/>
      <c r="T24" s="21"/>
      <c r="U24" s="21"/>
      <c r="V24" s="21"/>
      <c r="W24" s="21"/>
      <c r="X24" s="21"/>
    </row>
    <row r="25" spans="1:24" x14ac:dyDescent="0.35">
      <c r="A25" s="2" t="s">
        <v>9</v>
      </c>
      <c r="B25" s="8">
        <v>1016</v>
      </c>
      <c r="C25" s="8">
        <v>6.02</v>
      </c>
      <c r="D25" s="23"/>
      <c r="E25" s="24"/>
      <c r="F25" s="24"/>
      <c r="G25" s="24"/>
      <c r="H25" s="24"/>
      <c r="I25" s="24"/>
      <c r="P25" s="10" t="s">
        <v>9</v>
      </c>
      <c r="Q25" s="12">
        <v>1016</v>
      </c>
      <c r="R25" s="12">
        <v>6.02</v>
      </c>
      <c r="S25" s="18"/>
      <c r="T25" s="21"/>
      <c r="U25" s="21"/>
      <c r="V25" s="21"/>
      <c r="W25" s="21"/>
      <c r="X25" s="21"/>
    </row>
    <row r="26" spans="1:24" x14ac:dyDescent="0.35">
      <c r="A26" s="2" t="s">
        <v>36</v>
      </c>
      <c r="B26" s="8">
        <v>1112.0899999999999</v>
      </c>
      <c r="C26" s="8">
        <v>6.32</v>
      </c>
      <c r="D26" s="23"/>
      <c r="E26" s="24"/>
      <c r="F26" s="24"/>
      <c r="G26" s="24"/>
      <c r="H26" s="24"/>
      <c r="I26" s="24"/>
      <c r="P26" s="10" t="s">
        <v>36</v>
      </c>
      <c r="Q26" s="12">
        <v>1112.0899999999999</v>
      </c>
      <c r="R26" s="12">
        <v>6.32</v>
      </c>
      <c r="S26" s="18"/>
      <c r="T26" s="21"/>
      <c r="U26" s="21"/>
      <c r="V26" s="21"/>
      <c r="W26" s="21"/>
      <c r="X26" s="21"/>
    </row>
    <row r="27" spans="1:24" x14ac:dyDescent="0.35">
      <c r="A27" s="2" t="s">
        <v>37</v>
      </c>
      <c r="B27" s="8">
        <v>1116.7550000000001</v>
      </c>
      <c r="C27" s="8">
        <v>6.38</v>
      </c>
      <c r="D27" s="23"/>
      <c r="E27" s="24"/>
      <c r="F27" s="24"/>
      <c r="G27" s="24"/>
      <c r="H27" s="24"/>
      <c r="I27" s="24"/>
      <c r="P27" s="10" t="s">
        <v>37</v>
      </c>
      <c r="Q27" s="12">
        <v>1116.7550000000001</v>
      </c>
      <c r="R27" s="12">
        <v>6.38</v>
      </c>
      <c r="S27" s="19"/>
      <c r="T27" s="22"/>
      <c r="U27" s="22"/>
      <c r="V27" s="22"/>
      <c r="W27" s="22"/>
      <c r="X27" s="22"/>
    </row>
    <row r="28" spans="1:24" x14ac:dyDescent="0.35">
      <c r="D28" s="6"/>
      <c r="E28" s="6"/>
      <c r="F28" s="6"/>
      <c r="G28" s="7"/>
      <c r="H28" s="7"/>
      <c r="I28" s="7"/>
    </row>
    <row r="29" spans="1:24" x14ac:dyDescent="0.35">
      <c r="B29" s="5"/>
      <c r="C29" s="5"/>
    </row>
    <row r="30" spans="1:24" x14ac:dyDescent="0.35">
      <c r="B30" s="5"/>
      <c r="C30" s="5"/>
      <c r="D30" s="6"/>
      <c r="E30" s="7"/>
      <c r="F30" s="7"/>
      <c r="G30" s="7"/>
      <c r="H30" s="7"/>
      <c r="I30" s="6"/>
      <c r="J30" s="4"/>
    </row>
    <row r="31" spans="1:24" x14ac:dyDescent="0.35">
      <c r="B31" s="5"/>
      <c r="C31" s="5"/>
      <c r="D31" s="6"/>
      <c r="E31" s="6"/>
      <c r="F31" s="6"/>
      <c r="G31" s="7"/>
      <c r="H31" s="7"/>
      <c r="I31" s="6"/>
    </row>
    <row r="32" spans="1:24" x14ac:dyDescent="0.35">
      <c r="B32" s="5"/>
      <c r="C32" s="5"/>
      <c r="D32" s="6"/>
      <c r="E32" s="6"/>
      <c r="F32" s="6"/>
      <c r="G32" s="7"/>
      <c r="H32" s="7"/>
      <c r="I32" s="6"/>
    </row>
    <row r="33" spans="2:9" x14ac:dyDescent="0.35">
      <c r="B33" s="5"/>
      <c r="C33" s="5"/>
      <c r="D33" s="6"/>
      <c r="E33" s="6"/>
      <c r="F33" s="6"/>
      <c r="G33" s="7"/>
      <c r="H33" s="7"/>
      <c r="I33" s="6"/>
    </row>
    <row r="34" spans="2:9" x14ac:dyDescent="0.35">
      <c r="B34" s="5"/>
      <c r="C34" s="5"/>
      <c r="D34" s="6"/>
      <c r="E34" s="6"/>
      <c r="F34" s="6"/>
      <c r="G34" s="7"/>
      <c r="H34" s="7"/>
      <c r="I34" s="6"/>
    </row>
    <row r="35" spans="2:9" x14ac:dyDescent="0.35">
      <c r="B35" s="5"/>
      <c r="C35" s="5"/>
      <c r="D35" s="6"/>
      <c r="E35" s="6"/>
      <c r="F35" s="6"/>
      <c r="G35" s="7"/>
      <c r="H35" s="7"/>
      <c r="I35" s="6"/>
    </row>
    <row r="36" spans="2:9" x14ac:dyDescent="0.35">
      <c r="D36" s="6"/>
      <c r="E36" s="6"/>
      <c r="F36" s="6"/>
      <c r="G36" s="7"/>
      <c r="H36" s="7"/>
      <c r="I36" s="6"/>
    </row>
  </sheetData>
  <sortState xmlns:xlrd2="http://schemas.microsoft.com/office/spreadsheetml/2017/richdata2" ref="A3:C27">
    <sortCondition ref="C3:C27"/>
  </sortState>
  <mergeCells count="44">
    <mergeCell ref="U3:U13"/>
    <mergeCell ref="V3:V13"/>
    <mergeCell ref="W3:W13"/>
    <mergeCell ref="X3:X13"/>
    <mergeCell ref="S14:S18"/>
    <mergeCell ref="T14:T18"/>
    <mergeCell ref="U14:U18"/>
    <mergeCell ref="V14:V18"/>
    <mergeCell ref="W14:W18"/>
    <mergeCell ref="X14:X18"/>
    <mergeCell ref="T3:T13"/>
    <mergeCell ref="I22:I27"/>
    <mergeCell ref="S3:S13"/>
    <mergeCell ref="H19:H21"/>
    <mergeCell ref="I19:I21"/>
    <mergeCell ref="G19:G21"/>
    <mergeCell ref="I14:I18"/>
    <mergeCell ref="I3:I13"/>
    <mergeCell ref="G14:G18"/>
    <mergeCell ref="H14:H18"/>
    <mergeCell ref="D22:D27"/>
    <mergeCell ref="E22:E27"/>
    <mergeCell ref="D19:D21"/>
    <mergeCell ref="E19:E21"/>
    <mergeCell ref="F19:F21"/>
    <mergeCell ref="F22:F27"/>
    <mergeCell ref="G22:G27"/>
    <mergeCell ref="H22:H27"/>
    <mergeCell ref="P1:X1"/>
    <mergeCell ref="A1:I1"/>
    <mergeCell ref="S21:S27"/>
    <mergeCell ref="T21:T27"/>
    <mergeCell ref="U21:U27"/>
    <mergeCell ref="V21:V27"/>
    <mergeCell ref="W21:W27"/>
    <mergeCell ref="X21:X27"/>
    <mergeCell ref="D3:D13"/>
    <mergeCell ref="E3:E13"/>
    <mergeCell ref="F3:F13"/>
    <mergeCell ref="G3:G13"/>
    <mergeCell ref="H3:H13"/>
    <mergeCell ref="D14:D18"/>
    <mergeCell ref="E14:E18"/>
    <mergeCell ref="F14:F18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Sed rate calcs</vt:lpstr>
      <vt:lpstr>'Sed rate calcs'!Print_Area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Flecker</cp:lastModifiedBy>
  <cp:lastPrinted>2024-02-04T05:03:28Z</cp:lastPrinted>
  <dcterms:created xsi:type="dcterms:W3CDTF">2024-01-24T23:18:58Z</dcterms:created>
  <dcterms:modified xsi:type="dcterms:W3CDTF">2024-05-17T18:39:02Z</dcterms:modified>
</cp:coreProperties>
</file>